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ozminerals.sharepoint.com/sites/2019AnnualandSustainabilityReport/Shared Documents/2022 Annual and Sustainability Report/2022 Sustainability Report/Final Documents/"/>
    </mc:Choice>
  </mc:AlternateContent>
  <xr:revisionPtr revIDLastSave="32" documentId="13_ncr:1_{9B4F02FD-9F6B-4BB0-B5C0-423DA701740C}" xr6:coauthVersionLast="47" xr6:coauthVersionMax="47" xr10:uidLastSave="{A132C6D6-7059-44FE-8A19-82B93E030CC1}"/>
  <bookViews>
    <workbookView xWindow="11955" yWindow="-16320" windowWidth="29040" windowHeight="15720" tabRatio="870" activeTab="2" xr2:uid="{1FB5114B-BD11-4ED1-9A49-768F7EE3C59B}"/>
  </bookViews>
  <sheets>
    <sheet name="Data basis of prep" sheetId="10" r:id="rId1"/>
    <sheet name="Environment 2022 data" sheetId="6" r:id="rId2"/>
    <sheet name=" Social 2022 data" sheetId="7" r:id="rId3"/>
    <sheet name="Environment 5-yr trends" sheetId="11" r:id="rId4"/>
    <sheet name="Scope3 Emissions 2022" sheetId="19" r:id="rId5"/>
    <sheet name="SDGs, Materiality, Risk, Asps." sheetId="18" r:id="rId6"/>
  </sheets>
  <externalReferences>
    <externalReference r:id="rId7"/>
    <externalReference r:id="rId8"/>
    <externalReference r:id="rId9"/>
  </externalReferences>
  <definedNames>
    <definedName name="_Order1" hidden="1">0</definedName>
    <definedName name="_Order2" hidden="1">0</definedName>
    <definedName name="ListedSubstances">[1]Materials!$A$20:$A$110</definedName>
    <definedName name="OpenAreas">'[2]Open Areas'!$D$13:$D$19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7" l="1"/>
  <c r="D35" i="7"/>
  <c r="D34" i="7"/>
  <c r="C30" i="7"/>
  <c r="B30" i="7"/>
  <c r="D20" i="6"/>
  <c r="C4" i="19"/>
  <c r="B4" i="19"/>
  <c r="E47" i="7" l="1"/>
  <c r="C9" i="19"/>
  <c r="D4" i="19"/>
  <c r="E4" i="19"/>
  <c r="F4" i="19"/>
  <c r="J4" i="19"/>
  <c r="K4" i="19"/>
  <c r="L4" i="19"/>
  <c r="D5" i="19"/>
  <c r="E5" i="19"/>
  <c r="F5" i="19"/>
  <c r="J5" i="19"/>
  <c r="K5" i="19"/>
  <c r="L5" i="19"/>
  <c r="F6" i="19"/>
  <c r="J6" i="19"/>
  <c r="K6" i="19"/>
  <c r="L6" i="19"/>
  <c r="F8" i="19"/>
  <c r="I9" i="19"/>
  <c r="B64" i="7"/>
  <c r="D9" i="19" l="1"/>
  <c r="G9" i="19" s="1"/>
  <c r="K9" i="19"/>
  <c r="L9" i="19"/>
  <c r="J9" i="19"/>
  <c r="F9" i="19"/>
  <c r="E9" i="19"/>
  <c r="M9" i="19"/>
  <c r="B103" i="7"/>
  <c r="C45" i="6"/>
  <c r="D45" i="6"/>
  <c r="E45" i="6"/>
  <c r="F45" i="6"/>
  <c r="G45" i="6"/>
  <c r="H45" i="6"/>
  <c r="B45" i="6"/>
  <c r="N9" i="19" l="1"/>
  <c r="M10" i="19" s="1"/>
  <c r="B46" i="7"/>
  <c r="B47" i="7" s="1"/>
  <c r="N10" i="19" l="1"/>
  <c r="K10" i="19"/>
  <c r="B10" i="19"/>
  <c r="J10" i="19"/>
  <c r="I10" i="19"/>
  <c r="E10" i="19"/>
  <c r="L10" i="19"/>
  <c r="F10" i="19"/>
  <c r="D10" i="19"/>
  <c r="C10" i="19"/>
  <c r="G10" i="19"/>
  <c r="C78" i="6"/>
  <c r="D78" i="6"/>
  <c r="B78" i="6"/>
  <c r="E26" i="6" l="1"/>
  <c r="D26" i="6"/>
  <c r="F26" i="6"/>
  <c r="C26" i="6"/>
  <c r="E25" i="6"/>
  <c r="D25" i="6"/>
  <c r="C25" i="6"/>
  <c r="F25" i="6"/>
  <c r="E277" i="11" l="1"/>
  <c r="D277" i="11"/>
  <c r="C277" i="11"/>
  <c r="B277" i="11"/>
  <c r="E269" i="11"/>
  <c r="D269" i="11"/>
  <c r="C269" i="11"/>
  <c r="B269" i="11"/>
  <c r="E261" i="11"/>
  <c r="D261" i="11"/>
  <c r="C261" i="11"/>
  <c r="B261" i="11"/>
  <c r="E253" i="11"/>
  <c r="D253" i="11"/>
  <c r="C253" i="11"/>
  <c r="B253" i="11"/>
  <c r="E245" i="11"/>
  <c r="D245" i="11"/>
  <c r="C245" i="11"/>
  <c r="B245" i="11"/>
  <c r="E237" i="11"/>
  <c r="D237" i="11"/>
  <c r="C237" i="11"/>
  <c r="B237" i="11"/>
</calcChain>
</file>

<file path=xl/sharedStrings.xml><?xml version="1.0" encoding="utf-8"?>
<sst xmlns="http://schemas.openxmlformats.org/spreadsheetml/2006/main" count="1938" uniqueCount="733">
  <si>
    <t>Dataset &amp; Metrics</t>
  </si>
  <si>
    <t>Unit</t>
  </si>
  <si>
    <t xml:space="preserve">Definition </t>
  </si>
  <si>
    <t>Methodology</t>
  </si>
  <si>
    <t>Scope</t>
  </si>
  <si>
    <t>Period</t>
  </si>
  <si>
    <t>Individual metrics as disclosed in the Sustainability Report</t>
  </si>
  <si>
    <t>Unit of measure</t>
  </si>
  <si>
    <t>Definition used by OZ Minerals</t>
  </si>
  <si>
    <t>Methodology for calculating metric</t>
  </si>
  <si>
    <t>Scope/coverage of dataset</t>
  </si>
  <si>
    <t>Period covered</t>
  </si>
  <si>
    <t>Environment</t>
  </si>
  <si>
    <t>Energy</t>
  </si>
  <si>
    <t>Energy consumed</t>
  </si>
  <si>
    <t>GJ</t>
  </si>
  <si>
    <t>Energy consumed from electricity and liquid fuels (including diesel used in explosives)</t>
  </si>
  <si>
    <t>Sum of energy types</t>
  </si>
  <si>
    <t>Global operations + corporate</t>
  </si>
  <si>
    <t>FY</t>
  </si>
  <si>
    <t>Energy produced</t>
  </si>
  <si>
    <t>Total energy produced onsite in the form of electricity (gensets)</t>
  </si>
  <si>
    <t>Sum of onsite energy production</t>
  </si>
  <si>
    <t>Energy consumed (net)</t>
  </si>
  <si>
    <t>Energy consumed net of energy produced</t>
  </si>
  <si>
    <t>Energy consumed less energy produced</t>
  </si>
  <si>
    <t>%</t>
  </si>
  <si>
    <t>Percentage of energy consumed from renewable generation</t>
  </si>
  <si>
    <t xml:space="preserve">Greenhouse gas emissions </t>
  </si>
  <si>
    <t>Scope 1 emissions</t>
  </si>
  <si>
    <r>
      <t>tCO</t>
    </r>
    <r>
      <rPr>
        <vertAlign val="subscript"/>
        <sz val="10"/>
        <color theme="1"/>
        <rFont val="Segoe UI"/>
        <family val="2"/>
      </rPr>
      <t>2</t>
    </r>
    <r>
      <rPr>
        <sz val="10"/>
        <color theme="1"/>
        <rFont val="Segoe UI"/>
        <family val="2"/>
      </rPr>
      <t>-e</t>
    </r>
  </si>
  <si>
    <t>Direct emissions generated from combustion of fuels onsite, per NGER classification</t>
  </si>
  <si>
    <t>Sum of direct emissions sources</t>
  </si>
  <si>
    <t xml:space="preserve">Scope 2 emissions </t>
  </si>
  <si>
    <t>Indirect emissions from purchased electricity, per NGER classification (Australian operations) or GHG Protocol and Programa Brazileiro GHG Protocol factors (Brazil operations)</t>
  </si>
  <si>
    <t>Sum of amount of electricity purchased</t>
  </si>
  <si>
    <t>Total of Scope 1 and Scope 2</t>
  </si>
  <si>
    <t>Scope 1 and 2 emissions combined</t>
  </si>
  <si>
    <t>Sum of scope 1 and 2 emissions</t>
  </si>
  <si>
    <t>Percentage change in total scope 1 emissions relative to FY21</t>
  </si>
  <si>
    <t>Most recent FY scope 1 emissions divided by FY21 scope 1 emissions</t>
  </si>
  <si>
    <t>Percentage change in total scope 2 emissions relative to FY22</t>
  </si>
  <si>
    <t>Most recent FY scope 2 emissions divided by FY21 scope 2 emissions</t>
  </si>
  <si>
    <t>Scope 3 emissions</t>
  </si>
  <si>
    <t>Emissions from OZ Minerals' upstream and downstream value chain to the point of direct customer (inclusive). Refer scope 3 reporting boundary.</t>
  </si>
  <si>
    <t>Sum of scope 3 sources</t>
  </si>
  <si>
    <t xml:space="preserve">Footnote for Energy and Greenhouse gas emissions: </t>
  </si>
  <si>
    <t>Energy and greenhouse gas emissions data for Australian operations and corporate are as submitted under the National Greenhouse and Energy (NGER) Scheme. Brazil operations’ energy and emission data is calculated using jurisdictional energy and emissions factors. Where Brazilian factors are not available, NGER factors are used. Scope 3 emissions are calculated according to the Greenhouse Gas Protocol for Corporate Value Chain (Scope 3) Emissions (refer scope 3 reporting boundary – see LendLease).</t>
  </si>
  <si>
    <t xml:space="preserve">Air emissions
</t>
  </si>
  <si>
    <t>Sulphur Hexaflouride SF6</t>
  </si>
  <si>
    <t>Sum of sources</t>
  </si>
  <si>
    <t>Australian operations</t>
  </si>
  <si>
    <r>
      <t>Oxides of Nitrogen N</t>
    </r>
    <r>
      <rPr>
        <vertAlign val="superscript"/>
        <sz val="10"/>
        <color rgb="FF000000"/>
        <rFont val="Segoe UI"/>
        <family val="2"/>
      </rPr>
      <t>2</t>
    </r>
    <r>
      <rPr>
        <sz val="10"/>
        <color rgb="FF000000"/>
        <rFont val="Segoe UI"/>
        <family val="2"/>
      </rPr>
      <t>O</t>
    </r>
  </si>
  <si>
    <r>
      <t>N</t>
    </r>
    <r>
      <rPr>
        <vertAlign val="superscript"/>
        <sz val="10"/>
        <color theme="1"/>
        <rFont val="Segoe UI"/>
        <family val="2"/>
      </rPr>
      <t>2</t>
    </r>
    <r>
      <rPr>
        <sz val="10"/>
        <color theme="1"/>
        <rFont val="Segoe UI"/>
        <family val="2"/>
      </rPr>
      <t>O t</t>
    </r>
  </si>
  <si>
    <t>Sulphur dioxide</t>
  </si>
  <si>
    <t>t</t>
  </si>
  <si>
    <t xml:space="preserve">Total volatile organic compounds (VOC) </t>
  </si>
  <si>
    <t>Footnote for Air emissions:</t>
  </si>
  <si>
    <t>Air emissions data are as submitted for National Pollutant Inventory (NPI) reporting for Australian operations. Air emissions are not reported for Brazil operations.</t>
  </si>
  <si>
    <t>Water withdrawal</t>
  </si>
  <si>
    <t>Surface water</t>
  </si>
  <si>
    <t>ML</t>
  </si>
  <si>
    <t>Naturally occurring surface water bodies (e.g. lakes, rivers)</t>
  </si>
  <si>
    <t>Sum of volume of surface water withdrawal</t>
  </si>
  <si>
    <t>Global operations</t>
  </si>
  <si>
    <t>CY</t>
  </si>
  <si>
    <t>Groundwater (mine dewatering)</t>
  </si>
  <si>
    <t>Groundwater pumped from mining development or production areas</t>
  </si>
  <si>
    <t>Sum of volume of groundwater (mine dewatering)</t>
  </si>
  <si>
    <t>Groundwater (wellfield)</t>
  </si>
  <si>
    <t>Groundwater drawn from sub-surface aquifers via approved bores</t>
  </si>
  <si>
    <t>Sum of volume of groundwater withdrawal</t>
  </si>
  <si>
    <t>Rainwater</t>
  </si>
  <si>
    <t xml:space="preserve">Water captured onsite from precipitation </t>
  </si>
  <si>
    <t xml:space="preserve">Sum of volume of precipitation captured onsite </t>
  </si>
  <si>
    <t>Municipal water supply</t>
  </si>
  <si>
    <t>Water drawn from water supplies servicing proximate townships or municipalities</t>
  </si>
  <si>
    <t>Sum of volume of municipal water withdrawal</t>
  </si>
  <si>
    <t>Total recycled</t>
  </si>
  <si>
    <t xml:space="preserve">Water recovered from ore processing and tailings and returned for reuse in the operation. </t>
  </si>
  <si>
    <t>Sum of volume of recycled water used</t>
  </si>
  <si>
    <t>Total recycled volume, expressed as percentage</t>
  </si>
  <si>
    <t>Recycled volume divided by sum of 5 sources of water listed in definition</t>
  </si>
  <si>
    <t>Total withdrawal from areas of extreme water stress</t>
  </si>
  <si>
    <t>As identified from the most recent World Resources Institute Water Risk Atlas.</t>
  </si>
  <si>
    <t>Sum of water withdrawal volumes in extreme water stress areas</t>
  </si>
  <si>
    <t>Footnote for Water withdrawal:</t>
  </si>
  <si>
    <t xml:space="preserve">Water withdrawal encompasses all water, fresh and saline, extracted, captured, or extracted from a range of sources to support mining operations. Data are reported by assets based on onsite metering data. </t>
  </si>
  <si>
    <t>Water discharge</t>
  </si>
  <si>
    <t>Subsurface</t>
  </si>
  <si>
    <t>Naturally occurring below ground water bodies, such as acquifers</t>
  </si>
  <si>
    <t>Sum of volume discharged to subsurface</t>
  </si>
  <si>
    <t>Surface</t>
  </si>
  <si>
    <t>Sum of volume discharged to surface</t>
  </si>
  <si>
    <t>Sewers</t>
  </si>
  <si>
    <t>Sewage and wastewater systems servicing local townships or municipalities</t>
  </si>
  <si>
    <t>Sum of volume discharged to sewers</t>
  </si>
  <si>
    <t>Land (dust suppression)</t>
  </si>
  <si>
    <t>Use for suppression of dust generated onsite (e.g. unsealed roads)</t>
  </si>
  <si>
    <t>Sum of volume used for dust suppression</t>
  </si>
  <si>
    <t>Land</t>
  </si>
  <si>
    <t>Purpose-built surface evaporation structures</t>
  </si>
  <si>
    <t>Sum of volume discharged to land</t>
  </si>
  <si>
    <t>Treatment facilities</t>
  </si>
  <si>
    <t>Onsite water and wastewater treatment facilities</t>
  </si>
  <si>
    <t>Sum of volume discharged to treatment facilities</t>
  </si>
  <si>
    <t>Groundwater</t>
  </si>
  <si>
    <t>Discharge via bores to subsurface acquifers</t>
  </si>
  <si>
    <t>Sum of volume discharged to groundwater</t>
  </si>
  <si>
    <t>Footnote for Water discharge:</t>
  </si>
  <si>
    <t>Water discharge encompasses all water, fresh and saline, discharged from mining operations to a range of receptors. Data are reported by assets based on onsite metering data.</t>
  </si>
  <si>
    <t>Mineral Waste</t>
  </si>
  <si>
    <t>Overburden &amp; waste rock (t)</t>
  </si>
  <si>
    <t>Material removed to gain access to mineral ore (overburden) and waste rock material generated from mining operations</t>
  </si>
  <si>
    <t>Sum of overburden and waste rock produced</t>
  </si>
  <si>
    <t>Material moved (t)</t>
  </si>
  <si>
    <t>Material, including waste rock and ore, moved at operations</t>
  </si>
  <si>
    <t>Sum of waste rock and ore</t>
  </si>
  <si>
    <t>Total ore mined (t)</t>
  </si>
  <si>
    <t xml:space="preserve">Total ore extracted through mining operations </t>
  </si>
  <si>
    <t xml:space="preserve">Sum of ore mined </t>
  </si>
  <si>
    <t>Liquid fossil fuels (kL)</t>
  </si>
  <si>
    <t>kL</t>
  </si>
  <si>
    <t>Liquid non-renewable hydrocarbon fuels consumed at operations, per NGER classification</t>
  </si>
  <si>
    <t>Sum of liquid fossil fuels consumed</t>
  </si>
  <si>
    <t>Lubricants (kL)</t>
  </si>
  <si>
    <t>Oils and greases consumed at operations, per NGER classification</t>
  </si>
  <si>
    <t>Sum of lubricants consumed</t>
  </si>
  <si>
    <t>Explosives (t)</t>
  </si>
  <si>
    <t>Explosives used in mining operations (drill and blast)</t>
  </si>
  <si>
    <t>Sum of explosives consumed</t>
  </si>
  <si>
    <t>Non-mineral waste</t>
  </si>
  <si>
    <t>Solid recycled (t)</t>
  </si>
  <si>
    <t>Solid material processed at offsite recycling facilities (includes commingled municipal, construction &amp; demolition recyclables, paper &amp; cardboard)</t>
  </si>
  <si>
    <t>Sum of solid recycling waste streams as per definition</t>
  </si>
  <si>
    <t>Liquid recycled (l)</t>
  </si>
  <si>
    <t>L</t>
  </si>
  <si>
    <t>Liquid material processed at offsite recycling or treatment facilities</t>
  </si>
  <si>
    <t>Sum of liquid waste streams as per definition</t>
  </si>
  <si>
    <t>Landfill (t)</t>
  </si>
  <si>
    <t>Waste materials disposed of in licenced landfills, including municipal, commercial and industrial, and construction and demolition waste</t>
  </si>
  <si>
    <t>Sum of waste streams as per definition</t>
  </si>
  <si>
    <t>Incineration (t)</t>
  </si>
  <si>
    <t>Materials disposed of in commercial incineration facilities</t>
  </si>
  <si>
    <t>Sum of materials</t>
  </si>
  <si>
    <t>On-site storage (t)</t>
  </si>
  <si>
    <t>Materials stored onsite with no further use or treatment</t>
  </si>
  <si>
    <t>Hazardous transported (t)</t>
  </si>
  <si>
    <t>Sum of waste streams classified as hazardous</t>
  </si>
  <si>
    <t>Rehabilitation and closure</t>
  </si>
  <si>
    <t>Total landholding</t>
  </si>
  <si>
    <t>ha</t>
  </si>
  <si>
    <t>Total area of land covered by production and associated tenements</t>
  </si>
  <si>
    <t>Sum of production tenements</t>
  </si>
  <si>
    <t>Mine footprint</t>
  </si>
  <si>
    <t>Area of land on which mining operations and associated activities are undertaken</t>
  </si>
  <si>
    <t>Sum of land area as per definition</t>
  </si>
  <si>
    <t>Land disturbed^</t>
  </si>
  <si>
    <t>Area within total land holding directly disturbed by mining operations and associated activities</t>
  </si>
  <si>
    <t>Land rehabilitated^</t>
  </si>
  <si>
    <t>Area within total landholding on which rehabilitation activities have been completed</t>
  </si>
  <si>
    <t>Total volume of significant spills (L)</t>
  </si>
  <si>
    <t>L/t</t>
  </si>
  <si>
    <t>Amount of material spilled attributable to Significant Incident(s)</t>
  </si>
  <si>
    <t>Sum of volume(s) spilled</t>
  </si>
  <si>
    <t>Monetary value of significant fines ($A)</t>
  </si>
  <si>
    <t>$A</t>
  </si>
  <si>
    <t>Monetary value of any fines incurred</t>
  </si>
  <si>
    <t>Sum of monetary value of fines incurred</t>
  </si>
  <si>
    <t>Number of significant environmental incidents</t>
  </si>
  <si>
    <t>Number</t>
  </si>
  <si>
    <t>Significant Incident(s) impacting or affecting the environment</t>
  </si>
  <si>
    <t>Count of environmental Significant Incidents</t>
  </si>
  <si>
    <t xml:space="preserve">Monetary value of investments (opex and capex) in environmental stewardship </t>
  </si>
  <si>
    <t>Sum of monetary value</t>
  </si>
  <si>
    <t>Number of internal and external environmental audits and inspections undertaken at Asset</t>
  </si>
  <si>
    <t>Count</t>
  </si>
  <si>
    <t>global operations</t>
  </si>
  <si>
    <t>Number of material findings or non-compliances identified from internal and external environmental audits and inspections undertaken at Asset</t>
  </si>
  <si>
    <t>Social</t>
  </si>
  <si>
    <t>Safety</t>
  </si>
  <si>
    <t>Employee fatalities</t>
  </si>
  <si>
    <t>Employees</t>
  </si>
  <si>
    <t>Contractor fatalities</t>
  </si>
  <si>
    <t>Contractor fatalities (Contingent and Contracting Partner workforce)</t>
  </si>
  <si>
    <t>Contractors (Contracting Partners and Contingent)</t>
  </si>
  <si>
    <t>TRIFR</t>
  </si>
  <si>
    <t>Total Recordable Injury Frequency Rate, per million hours worked (all workforce)</t>
  </si>
  <si>
    <t>Workforce</t>
  </si>
  <si>
    <t>LTIFR</t>
  </si>
  <si>
    <t>Lost Time Injury Frequency Rate, per million hours worked</t>
  </si>
  <si>
    <t xml:space="preserve"> Count of Lost Time Injuries ÷ Exposure Hours) x 1,000,000</t>
  </si>
  <si>
    <t>Significant safety incidents</t>
  </si>
  <si>
    <t>Total (count) of Significant Incident(s) relating to safety</t>
  </si>
  <si>
    <t>Workforce engagement (NEW)</t>
  </si>
  <si>
    <t xml:space="preserve">Workforce </t>
  </si>
  <si>
    <t>Total workforce</t>
  </si>
  <si>
    <t>Total employees and contractors</t>
  </si>
  <si>
    <t>Sum of employees and contractors</t>
  </si>
  <si>
    <t>https://www.lendlease.com/-/media/llcom/sustainability-2019/data-and-basis-of-preparations/global-sustainability-framework--fy21-environmental-data-and-summary-basis-of-preparation.pdf</t>
  </si>
  <si>
    <t>Contractors</t>
  </si>
  <si>
    <t>Full time employees - male</t>
  </si>
  <si>
    <t>Full time employees who idenify as male</t>
  </si>
  <si>
    <t>Full time employees - female</t>
  </si>
  <si>
    <t>Full time employees who idenify as female</t>
  </si>
  <si>
    <t>Part time employees - male</t>
  </si>
  <si>
    <t>Part time employees who idenify as male</t>
  </si>
  <si>
    <t>Part time employees - female</t>
  </si>
  <si>
    <t>Part time employees who idenify as female</t>
  </si>
  <si>
    <t>Fixed term employees - male</t>
  </si>
  <si>
    <t>Fixed term employees who idenify as male</t>
  </si>
  <si>
    <t>Fixed term employees - female</t>
  </si>
  <si>
    <t>Fixed term employees who idenify as female</t>
  </si>
  <si>
    <t>Casual employees - male</t>
  </si>
  <si>
    <t>Casual employees who idenify as male</t>
  </si>
  <si>
    <t>Casual employees - female</t>
  </si>
  <si>
    <t>Casual employees who idenify as female</t>
  </si>
  <si>
    <t>Female</t>
  </si>
  <si>
    <t>Workforce who identify as female</t>
  </si>
  <si>
    <t>Percentage female</t>
  </si>
  <si>
    <t>Percentage of workforce who identify as female</t>
  </si>
  <si>
    <t>Count of female divided by total workforce</t>
  </si>
  <si>
    <t xml:space="preserve">First Nations </t>
  </si>
  <si>
    <t>Workforce who identify as First Nations people</t>
  </si>
  <si>
    <t>Percentage First Nations</t>
  </si>
  <si>
    <t>Percentage of workforce who identify as First Nations</t>
  </si>
  <si>
    <t>Count of First Nations divided by total workforce</t>
  </si>
  <si>
    <t>Employees, Australia</t>
  </si>
  <si>
    <t>Mean pay-to-market for male employees less mean pay-to-market pay for female roles</t>
  </si>
  <si>
    <t>Employee turnover</t>
  </si>
  <si>
    <t>Training hours</t>
  </si>
  <si>
    <t>Training hours - total</t>
  </si>
  <si>
    <t>Total hours of training undertaken by workforce</t>
  </si>
  <si>
    <t>Sum of training hours undertaken by workforce</t>
  </si>
  <si>
    <t>Training hours - average</t>
  </si>
  <si>
    <t>Average number of training hours per member of the workforce</t>
  </si>
  <si>
    <t>Total training hours divided by total workforce</t>
  </si>
  <si>
    <t>Collective bargaining and ethical conduct</t>
  </si>
  <si>
    <t>Percentage workforce covered by collective bargaining or union membership</t>
  </si>
  <si>
    <t>Count divided by total workforce</t>
  </si>
  <si>
    <t>Number of reported breaches of code of conduct, anti-bribery and corruption standards</t>
  </si>
  <si>
    <t>Count of reported breaches</t>
  </si>
  <si>
    <t>Social compliance</t>
  </si>
  <si>
    <t>Number of Cultural Heritage Breaches</t>
  </si>
  <si>
    <t>Count of recorded breaches</t>
  </si>
  <si>
    <t>Number of unauthorised land disturbances</t>
  </si>
  <si>
    <t>Count of recorded unauthorised land disturbances</t>
  </si>
  <si>
    <t>Socioeconomic contribution</t>
  </si>
  <si>
    <t>Revenue, other income and financing income</t>
  </si>
  <si>
    <t>$Am</t>
  </si>
  <si>
    <t>Refer to financial report</t>
  </si>
  <si>
    <t>Operating expenses</t>
  </si>
  <si>
    <t>Employee benefit expenses</t>
  </si>
  <si>
    <t>Payments to providers of capital - Dividend payments to shareholders</t>
  </si>
  <si>
    <t>Payments to providers of capital - Providers of funds</t>
  </si>
  <si>
    <t>Payments to governments - Income taxes expense</t>
  </si>
  <si>
    <t>Payments to governments - Royalties</t>
  </si>
  <si>
    <t>Economic value retained</t>
  </si>
  <si>
    <t xml:space="preserve">Community investments </t>
  </si>
  <si>
    <t>Monetary value of expenditure on community and local stakeholder engagement and support, including donations, support programs, and sponsorships</t>
  </si>
  <si>
    <t>Sum of monetary value across categories defined</t>
  </si>
  <si>
    <t>Overview revenues</t>
  </si>
  <si>
    <t>Revenue</t>
  </si>
  <si>
    <t>Other income</t>
  </si>
  <si>
    <t>Financing income</t>
  </si>
  <si>
    <t>Total</t>
  </si>
  <si>
    <t>Overview community investment</t>
  </si>
  <si>
    <t>Community appeal</t>
  </si>
  <si>
    <t>Education</t>
  </si>
  <si>
    <t>Health</t>
  </si>
  <si>
    <t>Industry</t>
  </si>
  <si>
    <t>Political donations</t>
  </si>
  <si>
    <t>Donations to political candidates, parties, or affiliates</t>
  </si>
  <si>
    <t>Totals</t>
  </si>
  <si>
    <t>Total value of community investment</t>
  </si>
  <si>
    <t>Sum of categories of community investment as per definition</t>
  </si>
  <si>
    <t>Changes in inventories</t>
  </si>
  <si>
    <t>Raw materials</t>
  </si>
  <si>
    <t>Exploration and evaluation</t>
  </si>
  <si>
    <t>Freight expenses</t>
  </si>
  <si>
    <t>Net foreign exchange</t>
  </si>
  <si>
    <t>Other expenses</t>
  </si>
  <si>
    <t>Procurement</t>
  </si>
  <si>
    <t>Local - South Australia</t>
  </si>
  <si>
    <t>Sum of supplier spend</t>
  </si>
  <si>
    <t>State - South Australia</t>
  </si>
  <si>
    <t>State - Western Australia</t>
  </si>
  <si>
    <t>National - Australia</t>
  </si>
  <si>
    <t>Local - Brazil</t>
  </si>
  <si>
    <t>National - Brazil</t>
  </si>
  <si>
    <t>International - total</t>
  </si>
  <si>
    <t>Total procurement spend - global</t>
  </si>
  <si>
    <t>Australian tax-related contribution summary</t>
  </si>
  <si>
    <t>Corporate income tax*</t>
  </si>
  <si>
    <t>Government royalties</t>
  </si>
  <si>
    <t>State payroll tax and other</t>
  </si>
  <si>
    <t>Employee PAYG</t>
  </si>
  <si>
    <t>Reconciliation of accounting profit to income tax expense</t>
  </si>
  <si>
    <t>Accounting profit before income tax expense</t>
  </si>
  <si>
    <t>Tax at Australian tax rate of 30%</t>
  </si>
  <si>
    <t>Variation in overseas tax</t>
  </si>
  <si>
    <t>Non-deductible expenditure</t>
  </si>
  <si>
    <t>Revision for prior periods</t>
  </si>
  <si>
    <t>Recognition of previously unrecognised tax losses</t>
  </si>
  <si>
    <t>R&amp;D tax benefit</t>
  </si>
  <si>
    <t>Other</t>
  </si>
  <si>
    <t>Derecognition of overseas losses</t>
  </si>
  <si>
    <t>Income tax expense</t>
  </si>
  <si>
    <t>Global &amp; Australian effective tax rate</t>
  </si>
  <si>
    <t>Accounting (loss)/profit before income tax expense - Global</t>
  </si>
  <si>
    <t>Accounting (loss)/profit before income tax expense - Australia</t>
  </si>
  <si>
    <t>Income tax expense - Global</t>
  </si>
  <si>
    <t>Income tax expense - Australia</t>
  </si>
  <si>
    <t>Effective tax rate - Global</t>
  </si>
  <si>
    <t>Effective tax rate - Australia</t>
  </si>
  <si>
    <t>Reconciliation to income tax payable</t>
  </si>
  <si>
    <t>Profit before income tax expense</t>
  </si>
  <si>
    <t>Permanent differences</t>
  </si>
  <si>
    <t>Temporary differences</t>
  </si>
  <si>
    <t>- Difference in accounting and tax depreciation</t>
  </si>
  <si>
    <t>- Provisions and accruals</t>
  </si>
  <si>
    <t>- Derivatives</t>
  </si>
  <si>
    <t>- Exploration deductions</t>
  </si>
  <si>
    <t>- Leases</t>
  </si>
  <si>
    <t>- Other</t>
  </si>
  <si>
    <t>Taxable income before utilisation of carried forward restricted tax losses</t>
  </si>
  <si>
    <t>Utilisation of carried forward restricted tax losses</t>
  </si>
  <si>
    <t>Taxable income after utilisation of carried forward losses</t>
  </si>
  <si>
    <t>Australian income tax payable</t>
  </si>
  <si>
    <t>Utilisation of R&amp;D offsets</t>
  </si>
  <si>
    <t>PAYG instalments for December 2021</t>
  </si>
  <si>
    <t>Net income tax payable post PAYG instalments</t>
  </si>
  <si>
    <t>Memberships &amp; associations</t>
  </si>
  <si>
    <t>Number of memberships and associations held</t>
  </si>
  <si>
    <t>Memberships of trade and industry associations held during reporting period</t>
  </si>
  <si>
    <t>Count of memberships held</t>
  </si>
  <si>
    <t>Total cost of memberships and associations</t>
  </si>
  <si>
    <t>Membership fees paid to trade and industry associations</t>
  </si>
  <si>
    <t>Sum of fees paid</t>
  </si>
  <si>
    <t>Abbreviations, units, and definitions of key terms</t>
  </si>
  <si>
    <t>30 June Financial Year</t>
  </si>
  <si>
    <t>Calendar Year</t>
  </si>
  <si>
    <t>tonnes</t>
  </si>
  <si>
    <t>Kilolitres</t>
  </si>
  <si>
    <t>Gigajoules</t>
  </si>
  <si>
    <t>tonnes carbon dioxide equivalent</t>
  </si>
  <si>
    <t>Nitrous oxide tonnes</t>
  </si>
  <si>
    <t>Megalitres</t>
  </si>
  <si>
    <t>Hectares</t>
  </si>
  <si>
    <t>Litres</t>
  </si>
  <si>
    <t>Australian dollars</t>
  </si>
  <si>
    <t>Australia dollars, millions</t>
  </si>
  <si>
    <t>​All people who perform Work for or on behalf of OZ Minerals as part of a Team including Employees, Contingent Team members and Contracting Partners.</t>
  </si>
  <si>
    <t>​A person who is directly employed by OZ Minerals under an Employment Contract in either an ongoing or time-bound role (either full-time, part-time, fixed term or casual). This also includes the directors of OZ Minerals.</t>
  </si>
  <si>
    <t>​The employees of an external company that work as part of an OZ Minerals team where their employing company is engaged through a Services Agreement as a long-term contracting partner.</t>
  </si>
  <si>
    <t>First Nations people</t>
  </si>
  <si>
    <t>​Members of the local community who have a cultural, physical or other connection with land.</t>
  </si>
  <si>
    <t>Significant Incident</t>
  </si>
  <si>
    <t>Recordable Injuries</t>
  </si>
  <si>
    <t>​An Injury that is either a fatality, Lost Time Injury (LTI), Restricted Work Injury (RWI), or Medical Treatment Injury (MTI) that must be reported as per the Incident Process Standard.</t>
  </si>
  <si>
    <t>Exposure Hours</t>
  </si>
  <si>
    <t>​The number of hours worked for or on behalf of OZ Minerals by the Workforce of the Assets or Corporate Functions during the recording period. Exposure Hours include: Commute time for OZ Minerals arranged and directed services, Pre-shift planning and preparation time, Pre-start time, Shift time (including breaks), Overtime, Time worked from a remote location (e.g., home office). Exposure Hours exclude any Leave time.</t>
  </si>
  <si>
    <t>Lost Time Injury</t>
  </si>
  <si>
    <t>A work-related injury that results in a fatality, permanent disability or not being able to work the next rostered shift after receiving a diagnosis from a physician and travelling back from treatment.</t>
  </si>
  <si>
    <t>Incident</t>
  </si>
  <si>
    <t>​A single unplanned event or continuous/repetitive series of events in the workplace that had an actual impact (either positive or negative) on: People ((physical or psychological harm injury or illness), Plant, equipment, assets (including fraud or theft) or product, The environment, Operational integrity or reputation, Legal obligations or compliance with OZ Minerals governance requirements, a combination of the above</t>
  </si>
  <si>
    <t>Recycled water</t>
  </si>
  <si>
    <t xml:space="preserve">Recycled water is water recovered from ore processing and tailings and returned for reuse in the operation. </t>
  </si>
  <si>
    <t>Areas of extreme water stress</t>
  </si>
  <si>
    <t>Areas of extreme water stress as as identified from the most recent World Resources Institute Water Risk Atlas.</t>
  </si>
  <si>
    <t>Cultural Heritage Breach</t>
  </si>
  <si>
    <t>Any activity that has harmed, threatened to harm, or had a significant adverse impact on First Nations, local or land-connected cultural heritage.</t>
  </si>
  <si>
    <t>Unauthorised land disturbance</t>
  </si>
  <si>
    <t>Human activity that makes an impact on the land’s surface or subsurface or waters therein and has not been approved through the appropriate OZ Minerals process standards.</t>
  </si>
  <si>
    <t>Human Rights Incident</t>
  </si>
  <si>
    <t>A violation of the basic rights and freedoms to which everyone is entitled on the basis of their common humanity and in accordance with international human rights principles.</t>
  </si>
  <si>
    <t>2022 Material topics</t>
  </si>
  <si>
    <t>Decarbonisation, water, waste and tailings management</t>
  </si>
  <si>
    <t>Biodiversity, ecology and rehabilitation</t>
  </si>
  <si>
    <t>Natural ecosystems and species and restoration of degredation to them to the former condition</t>
  </si>
  <si>
    <t>First Nations and land connected peoples</t>
  </si>
  <si>
    <t>Members of the local community who have a cultural, physical or other connection with land.</t>
  </si>
  <si>
    <t>Business ethics, anti-corruption and transparency</t>
  </si>
  <si>
    <t>The ethical conduct of all avenues of our business are provided to the public in a comprehensible, accessible, and timely manner.</t>
  </si>
  <si>
    <t>Economic performance, resilience and agility</t>
  </si>
  <si>
    <t>Our financial performance whilst adapting and responding to macro economic changes or a crisis event</t>
  </si>
  <si>
    <t>Local communities, Free Informed and Prior Consent (FPIC) and social inclusion</t>
  </si>
  <si>
    <t>Long-term, mutually beneficial, inclusive, voluntary and collaborative relationships with stakeholders, groups and peoples in proximity to our current or future operations</t>
  </si>
  <si>
    <t>Workforce risk (retention, attraction, development)</t>
  </si>
  <si>
    <t>Our organisation's ability to retain, develop and attract employees</t>
  </si>
  <si>
    <t>Diversity, inclusion and equity</t>
  </si>
  <si>
    <t>The symbiotic relationship, philosophy and culture of acknowledging, embracing, supporting, and accepting those of diversity of thought and demographic diversity</t>
  </si>
  <si>
    <t>Health, safety and wellbeing</t>
  </si>
  <si>
    <t>Activities or tasks that have the potential to adversely affect the safety and welbeing of our Workforce or visitors</t>
  </si>
  <si>
    <t>Modern slavery, human rights and responsible value chain</t>
  </si>
  <si>
    <t>The inherent dignity and equal and inalienable rights of all members of the human family including the erradication of forced labour inconjunction with efforts to consider the environmental and human impact of products' journey through the value chain.</t>
  </si>
  <si>
    <t>Community investment</t>
  </si>
  <si>
    <t>Representation at leadership level (employees only)</t>
  </si>
  <si>
    <t>Prominent Hill</t>
  </si>
  <si>
    <t>Carrapateena</t>
  </si>
  <si>
    <t>Antas</t>
  </si>
  <si>
    <t>Pedra Branca</t>
  </si>
  <si>
    <t>West Mugrave</t>
  </si>
  <si>
    <t>Group offices &amp; other*</t>
  </si>
  <si>
    <t>*includes Exploration</t>
  </si>
  <si>
    <t>Renewable energy percentage (%)</t>
  </si>
  <si>
    <t>Energy and greenhouse gas emissions data for Australian operations and corporate are as submitted under the National Greenhouse and Energy (NGER) Scheme. Brazil operations’ energy and emission data is calculated using jurisdictional energy and emissions factors. Where Brazilian factors are not available, NGER factors are used. Scope 3 emissions are calculated using the Greenhouse Gas Protocol for Corporate Value Chain (Scope 3) Emissions</t>
  </si>
  <si>
    <t>Scope 1 change from FY21 baseline (%)</t>
  </si>
  <si>
    <t>Scope 2 change from FY21 baseline (%)</t>
  </si>
  <si>
    <t>Sulphur dioxide (t)</t>
  </si>
  <si>
    <t>Total VOC (t)</t>
  </si>
  <si>
    <t>Air emissions data are as submitted for National Pollutant Inventory (NPI) reporting for Australian operations. Air emissions reported only for operating Australian Assets.</t>
  </si>
  <si>
    <t>Energy consumption (FY22)</t>
  </si>
  <si>
    <t>Energy consumed (GJ)</t>
  </si>
  <si>
    <t>Energy produced (GJ)</t>
  </si>
  <si>
    <t>Energy consumed (net, GJ)</t>
  </si>
  <si>
    <t>Greenhouse gas emissions (FY22)</t>
  </si>
  <si>
    <t>Water withdrawal (CY22)</t>
  </si>
  <si>
    <t>Air emissions (FY22)</t>
  </si>
  <si>
    <r>
      <t>Sulphur Hexaflouride SF6 (tCO</t>
    </r>
    <r>
      <rPr>
        <b/>
        <vertAlign val="subscript"/>
        <sz val="11"/>
        <color theme="1"/>
        <rFont val="Calibri"/>
        <family val="2"/>
        <scheme val="minor"/>
      </rPr>
      <t>2</t>
    </r>
    <r>
      <rPr>
        <b/>
        <sz val="11"/>
        <color theme="1"/>
        <rFont val="Calibri"/>
        <family val="2"/>
        <scheme val="minor"/>
      </rPr>
      <t>-e)</t>
    </r>
  </si>
  <si>
    <r>
      <t>Particulate matter (PM</t>
    </r>
    <r>
      <rPr>
        <b/>
        <vertAlign val="subscript"/>
        <sz val="11"/>
        <color theme="1"/>
        <rFont val="Calibri"/>
        <family val="2"/>
        <scheme val="minor"/>
      </rPr>
      <t>10,</t>
    </r>
    <r>
      <rPr>
        <b/>
        <sz val="11"/>
        <color theme="1"/>
        <rFont val="Calibri"/>
        <family val="2"/>
        <scheme val="minor"/>
      </rPr>
      <t xml:space="preserve"> t)</t>
    </r>
  </si>
  <si>
    <t>Surface water (ML)</t>
  </si>
  <si>
    <t>Groundwater (mine dewatering, ML)</t>
  </si>
  <si>
    <t>Groundwater (wellfield, ML)</t>
  </si>
  <si>
    <t>Rainwater (ML)</t>
  </si>
  <si>
    <t>Municipal water supply (ML)</t>
  </si>
  <si>
    <t>Total recycled (ML)</t>
  </si>
  <si>
    <t>Percentage recycled (%)</t>
  </si>
  <si>
    <r>
      <t>Scope 1 (tCO</t>
    </r>
    <r>
      <rPr>
        <b/>
        <vertAlign val="subscript"/>
        <sz val="11"/>
        <color theme="1"/>
        <rFont val="Calibri"/>
        <family val="2"/>
        <scheme val="minor"/>
      </rPr>
      <t>2</t>
    </r>
    <r>
      <rPr>
        <b/>
        <sz val="11"/>
        <color theme="1"/>
        <rFont val="Calibri"/>
        <family val="2"/>
        <scheme val="minor"/>
      </rPr>
      <t>-e)</t>
    </r>
  </si>
  <si>
    <r>
      <t>Scope 2 (tCO</t>
    </r>
    <r>
      <rPr>
        <b/>
        <vertAlign val="subscript"/>
        <sz val="11"/>
        <color theme="1"/>
        <rFont val="Calibri"/>
        <family val="2"/>
        <scheme val="minor"/>
      </rPr>
      <t>2</t>
    </r>
    <r>
      <rPr>
        <b/>
        <sz val="11"/>
        <color theme="1"/>
        <rFont val="Calibri"/>
        <family val="2"/>
        <scheme val="minor"/>
      </rPr>
      <t>-e)</t>
    </r>
  </si>
  <si>
    <t>Water discharge (CY22)</t>
  </si>
  <si>
    <t>Subsurface (ML)</t>
  </si>
  <si>
    <t>Surface (ML)</t>
  </si>
  <si>
    <t>Sewers (ML)</t>
  </si>
  <si>
    <t>Land (dust suppression, ML)</t>
  </si>
  <si>
    <t>Land (ML)</t>
  </si>
  <si>
    <t>Treatment facilities (ML)</t>
  </si>
  <si>
    <t>Groundwater (ML)</t>
  </si>
  <si>
    <t>Mineral waste (CY22)</t>
  </si>
  <si>
    <t>Non-mineral waste (CY22)</t>
  </si>
  <si>
    <t>Rehabilitation &amp; closure (CY22)</t>
  </si>
  <si>
    <t>Environmental compliance and investment (CY22)</t>
  </si>
  <si>
    <t>Total landholding (ha)</t>
  </si>
  <si>
    <t>Mine footprint (ha)</t>
  </si>
  <si>
    <t>Land disturbed^ (ha)</t>
  </si>
  <si>
    <t>Land rehabilitated^ (ha)</t>
  </si>
  <si>
    <t>Audits and inspections undertaken</t>
  </si>
  <si>
    <t>Material findings or non-compliances</t>
  </si>
  <si>
    <t>Significant environmental incidents</t>
  </si>
  <si>
    <t>Safety (CY22)</t>
  </si>
  <si>
    <r>
      <rPr>
        <vertAlign val="superscript"/>
        <sz val="9"/>
        <color theme="1"/>
        <rFont val="Calibri"/>
        <family val="2"/>
        <scheme val="minor"/>
      </rPr>
      <t xml:space="preserve">(a) </t>
    </r>
    <r>
      <rPr>
        <sz val="9"/>
        <color theme="1"/>
        <rFont val="Calibri"/>
        <family val="2"/>
        <scheme val="minor"/>
      </rPr>
      <t>Refer to classification in Data Basis of Preparation</t>
    </r>
  </si>
  <si>
    <t>LTIFR (Workforce)</t>
  </si>
  <si>
    <t>TRIFR (Workforce)</t>
  </si>
  <si>
    <t>M</t>
  </si>
  <si>
    <t>F</t>
  </si>
  <si>
    <t>Total Workforce</t>
  </si>
  <si>
    <t>Local</t>
  </si>
  <si>
    <t>State Based</t>
  </si>
  <si>
    <t>Interstate</t>
  </si>
  <si>
    <t>Corporate &amp; other*</t>
  </si>
  <si>
    <t>Board</t>
  </si>
  <si>
    <t>Australia</t>
  </si>
  <si>
    <t>Brazil</t>
  </si>
  <si>
    <t>Gender pay gap</t>
  </si>
  <si>
    <t>Individual average training hour provided by OZ Minerals (total workforce)</t>
  </si>
  <si>
    <t>Training hours (Workforce, CY22)</t>
  </si>
  <si>
    <t>Workforce engagement (Workforce, CY22)</t>
  </si>
  <si>
    <t>Number of cultural heritage breaches</t>
  </si>
  <si>
    <t>Overview community investment ($A, CY22)</t>
  </si>
  <si>
    <t>Social compliance (CY22)</t>
  </si>
  <si>
    <t>Representation at leadership level (Employees, CY22)</t>
  </si>
  <si>
    <t>Revenues</t>
  </si>
  <si>
    <t>Operations</t>
  </si>
  <si>
    <t>Payments to providers of capital</t>
  </si>
  <si>
    <t>Payments to government</t>
  </si>
  <si>
    <t>Dividend payments to shareholders</t>
  </si>
  <si>
    <t>Providers of funds</t>
  </si>
  <si>
    <t>Income taxes expense</t>
  </si>
  <si>
    <t>Royalties</t>
  </si>
  <si>
    <t>Western Australia</t>
  </si>
  <si>
    <t>Total OZ Minerals</t>
  </si>
  <si>
    <t>Socioeconomic contribution ($Am, CY22)</t>
  </si>
  <si>
    <t>South Australia</t>
  </si>
  <si>
    <t>Accounting (loss)/profit before income tax expense</t>
  </si>
  <si>
    <t>Effective tax rate</t>
  </si>
  <si>
    <t>International related party dealings</t>
  </si>
  <si>
    <t>Overview revenues ($Am, CY22)</t>
  </si>
  <si>
    <t>Overview operating expenses ($Am, CY22)</t>
  </si>
  <si>
    <t>Reconciliation of accounting profit to income tax expense ($Am, CY22)</t>
  </si>
  <si>
    <t>Global ($Am)</t>
  </si>
  <si>
    <t>Australia ($Am)</t>
  </si>
  <si>
    <t>Australian tax-related contribution summary ($Am, CY22)</t>
  </si>
  <si>
    <t>Industry and trade association memberships &amp; sponsorships</t>
  </si>
  <si>
    <t>First Nations</t>
  </si>
  <si>
    <t>Turnover (Employees, CY22)</t>
  </si>
  <si>
    <t>Total cost of memberships and associations ($A)</t>
  </si>
  <si>
    <t>Any activity undertaken by OZ Minerals Workforce (Employees, Contingent Team members and Contracting Partners) that has harmed, threatened to harm, or had a significant adverse impact on First Nations, local or land-connected cultural heritage. Separate by risk rating (SIs)</t>
  </si>
  <si>
    <t>Any activity undertaken by OZ Minerals Workforce (Employees, Contingent Team members and Contracting Partners) that makes an impact on the land’s surface or subsurface or waters therein and has not been approved through the appropriate OZ Minerals process standards. Separate by risk rating (SIs)</t>
  </si>
  <si>
    <t xml:space="preserve">Investment in projects or activities with a broad impact on OZ Minerals communities </t>
  </si>
  <si>
    <t xml:space="preserve">Investment in projects or activities dedicated to improving the educational outcomes and employability of community members at any stage of their education. </t>
  </si>
  <si>
    <t>Investment in projects or activities dedicated to improving the mental and physical health and wellbeing of local communities</t>
  </si>
  <si>
    <r>
      <t>Greenhouse gas emissions: Scope 1 (tCO</t>
    </r>
    <r>
      <rPr>
        <b/>
        <vertAlign val="subscript"/>
        <sz val="11"/>
        <color theme="1"/>
        <rFont val="Calibri"/>
        <family val="2"/>
        <scheme val="minor"/>
      </rPr>
      <t>2</t>
    </r>
    <r>
      <rPr>
        <b/>
        <sz val="11"/>
        <color theme="1"/>
        <rFont val="Calibri"/>
        <family val="2"/>
        <scheme val="minor"/>
      </rPr>
      <t>-e)</t>
    </r>
  </si>
  <si>
    <r>
      <t>Greenhouse gas emissions: Scope 2 (tCO</t>
    </r>
    <r>
      <rPr>
        <b/>
        <vertAlign val="subscript"/>
        <sz val="11"/>
        <color theme="1"/>
        <rFont val="Calibri"/>
        <family val="2"/>
        <scheme val="minor"/>
      </rPr>
      <t>2</t>
    </r>
    <r>
      <rPr>
        <b/>
        <sz val="11"/>
        <color theme="1"/>
        <rFont val="Calibri"/>
        <family val="2"/>
        <scheme val="minor"/>
      </rPr>
      <t>-e)</t>
    </r>
  </si>
  <si>
    <r>
      <t>Greenhouse gas emissions: Scope 1+2 (tCO</t>
    </r>
    <r>
      <rPr>
        <b/>
        <vertAlign val="subscript"/>
        <sz val="11"/>
        <color theme="1"/>
        <rFont val="Calibri"/>
        <family val="2"/>
        <scheme val="minor"/>
      </rPr>
      <t>2</t>
    </r>
    <r>
      <rPr>
        <b/>
        <sz val="11"/>
        <color theme="1"/>
        <rFont val="Calibri"/>
        <family val="2"/>
        <scheme val="minor"/>
      </rPr>
      <t>-e)</t>
    </r>
  </si>
  <si>
    <t>Mineral waste</t>
  </si>
  <si>
    <t>Energy (FY)</t>
  </si>
  <si>
    <t>Not reported</t>
  </si>
  <si>
    <t>Included in surface water</t>
  </si>
  <si>
    <t>Note reported</t>
  </si>
  <si>
    <r>
      <t>Total Scope 1+2 (tCO</t>
    </r>
    <r>
      <rPr>
        <b/>
        <vertAlign val="subscript"/>
        <sz val="11"/>
        <color theme="1"/>
        <rFont val="Calibri"/>
        <family val="2"/>
        <scheme val="minor"/>
      </rPr>
      <t>2</t>
    </r>
    <r>
      <rPr>
        <b/>
        <sz val="11"/>
        <color theme="1"/>
        <rFont val="Calibri"/>
        <family val="2"/>
        <scheme val="minor"/>
      </rPr>
      <t>-e)</t>
    </r>
  </si>
  <si>
    <t>Total Aust only</t>
  </si>
  <si>
    <r>
      <t>Total withdrawal from areas of extreme water stress</t>
    </r>
    <r>
      <rPr>
        <b/>
        <vertAlign val="superscript"/>
        <sz val="11"/>
        <color theme="1"/>
        <rFont val="Calibri"/>
        <family val="2"/>
        <scheme val="minor"/>
      </rPr>
      <t>(a)</t>
    </r>
    <r>
      <rPr>
        <b/>
        <sz val="11"/>
        <color theme="1"/>
        <rFont val="Calibri"/>
        <family val="2"/>
        <scheme val="minor"/>
      </rPr>
      <t xml:space="preserve"> (ML)</t>
    </r>
  </si>
  <si>
    <t>SVCM</t>
  </si>
  <si>
    <t>Lubricants</t>
  </si>
  <si>
    <t>Explosives</t>
  </si>
  <si>
    <t>Liquid recycled</t>
  </si>
  <si>
    <t>Solid recycled</t>
  </si>
  <si>
    <t>On-site storage</t>
  </si>
  <si>
    <t>Landfill</t>
  </si>
  <si>
    <t>Incineration</t>
  </si>
  <si>
    <t>Hazardous transported</t>
  </si>
  <si>
    <t>Liquid recycled (L)</t>
  </si>
  <si>
    <t>Renewable energy percentage</t>
  </si>
  <si>
    <r>
      <t>Scope 1 change from FY21 baseline</t>
    </r>
    <r>
      <rPr>
        <b/>
        <sz val="10"/>
        <color rgb="FF000000"/>
        <rFont val="Segoe UI"/>
        <family val="2"/>
      </rPr>
      <t xml:space="preserve"> </t>
    </r>
  </si>
  <si>
    <t xml:space="preserve">Scope 2 change from FY21 baseline </t>
  </si>
  <si>
    <r>
      <t>Particulate matter PM</t>
    </r>
    <r>
      <rPr>
        <vertAlign val="subscript"/>
        <sz val="10"/>
        <color rgb="FF000000"/>
        <rFont val="Segoe UI"/>
        <family val="2"/>
      </rPr>
      <t>10</t>
    </r>
  </si>
  <si>
    <t>Liquid fossil fuels</t>
  </si>
  <si>
    <t>Overburden &amp; waste rock</t>
  </si>
  <si>
    <t>Material moved</t>
  </si>
  <si>
    <t>Total ore mined</t>
  </si>
  <si>
    <t>Total volume of significant spills</t>
  </si>
  <si>
    <t>Monetary value of significant fines</t>
  </si>
  <si>
    <t>Environmental investments</t>
  </si>
  <si>
    <t>Environmental compliance &amp; investment</t>
  </si>
  <si>
    <t>Percentage recycled</t>
  </si>
  <si>
    <t>Wastes that have the potential to be harmful to human health or the environment, as defined by state Environmental Protection Authorities (EPA) or relevant regulators</t>
  </si>
  <si>
    <r>
      <rPr>
        <vertAlign val="superscript"/>
        <sz val="9"/>
        <color theme="1"/>
        <rFont val="Calibri"/>
        <family val="2"/>
        <scheme val="minor"/>
      </rPr>
      <t>(a)</t>
    </r>
    <r>
      <rPr>
        <sz val="9"/>
        <color theme="1"/>
        <rFont val="Calibri"/>
        <family val="2"/>
        <scheme val="minor"/>
      </rPr>
      <t xml:space="preserve"> According to World Resources Institute Aqueduct Water Risk Atlas</t>
    </r>
  </si>
  <si>
    <r>
      <t>Oxides of Nitrogen (N</t>
    </r>
    <r>
      <rPr>
        <b/>
        <vertAlign val="subscript"/>
        <sz val="11"/>
        <color theme="1"/>
        <rFont val="Calibri"/>
        <family val="2"/>
        <scheme val="minor"/>
      </rPr>
      <t>2</t>
    </r>
    <r>
      <rPr>
        <b/>
        <sz val="11"/>
        <color theme="1"/>
        <rFont val="Calibri"/>
        <family val="2"/>
        <scheme val="minor"/>
      </rPr>
      <t>O, t)</t>
    </r>
  </si>
  <si>
    <t>Emissions to air as per National Pollutant Inventory (NPI) classification</t>
  </si>
  <si>
    <t>An Incident with a Highest Credible Impact of Level 4 (major) or above. Highest Credible Impact assesses the maximum loss or gain from a risk event across OZ Minerals six stakeholder groups via our Risk Management Specification. It should be noted that in 2022, we have reclassified harassment incidents as Signifiant Incidents, resulting in an increased number of Significant Incidents.</t>
  </si>
  <si>
    <r>
      <t>Significant safety incidents</t>
    </r>
    <r>
      <rPr>
        <vertAlign val="superscript"/>
        <sz val="11"/>
        <color theme="1"/>
        <rFont val="Calibri"/>
        <family val="2"/>
        <scheme val="minor"/>
      </rPr>
      <t>(a)(b)</t>
    </r>
  </si>
  <si>
    <t>Male (%)</t>
  </si>
  <si>
    <t>Female (%)</t>
  </si>
  <si>
    <t>First Nations (%)</t>
  </si>
  <si>
    <t xml:space="preserve">Overall Engagement </t>
  </si>
  <si>
    <t xml:space="preserve">Contractors ( Supply Partners) and it includes X OZ minerals contingent workers as well from Success Factors and Brazil </t>
  </si>
  <si>
    <t>Male - Executive</t>
  </si>
  <si>
    <t>Number of Executive (level F and G) who identify as male</t>
  </si>
  <si>
    <t>Female - Executive</t>
  </si>
  <si>
    <t>Number of Executive (level F and G) who identify as female</t>
  </si>
  <si>
    <t xml:space="preserve">Male - Middle mamnagement </t>
  </si>
  <si>
    <t>Number of Middle management (Level C and with Job titles: Manager, Superintendent, Lead, plus any others with direct reports) who identify as male</t>
  </si>
  <si>
    <t xml:space="preserve">Female - Middle mamnagement </t>
  </si>
  <si>
    <t>Number of Middle management (Level C and with Job titles: Manager, Superintendent, Lead, plus any others with direct reports) who identify as female</t>
  </si>
  <si>
    <t>Male - Supervisor</t>
  </si>
  <si>
    <t>Female - Supervisor</t>
  </si>
  <si>
    <t>Male - Non-manager</t>
  </si>
  <si>
    <t>Female - Non-manager</t>
  </si>
  <si>
    <t>Female - Leadership (all)</t>
  </si>
  <si>
    <t>Total females across Leadership levels</t>
  </si>
  <si>
    <t>West Musgrave</t>
  </si>
  <si>
    <r>
      <t>Results above</t>
    </r>
    <r>
      <rPr>
        <sz val="11"/>
        <rFont val="Calibri"/>
        <family val="2"/>
        <scheme val="minor"/>
      </rPr>
      <t xml:space="preserve"> Global benchmark</t>
    </r>
  </si>
  <si>
    <t>Male - Senior Leader</t>
  </si>
  <si>
    <t>Female - Senior Leader</t>
  </si>
  <si>
    <t>Number of Senior Leaders (level D and E) who identify as male</t>
  </si>
  <si>
    <t>Number of Senior Leaders (level D and E) who identify as female</t>
  </si>
  <si>
    <t>Number of leaders not included in other categories who identify as male</t>
  </si>
  <si>
    <t>Number of leaders not included in other categories who identify as female</t>
  </si>
  <si>
    <t>Number of Supervisors (Level B and with job titles: Supervisors plus any others with direct reports) who identify as male</t>
  </si>
  <si>
    <t>Number of Supervisors (Level B and with job titles: Supervisors plus any others with direct reports) who identify as female</t>
  </si>
  <si>
    <t>Overall engagement score</t>
  </si>
  <si>
    <t>Fairness and Respect</t>
  </si>
  <si>
    <t>Belonging and Contribution</t>
  </si>
  <si>
    <t>Count of Recordable Injuries ÷ Exposure Hours) x 1,000,000</t>
  </si>
  <si>
    <t>Inclusion</t>
  </si>
  <si>
    <t xml:space="preserve">% </t>
  </si>
  <si>
    <t>Results above global benchmark</t>
  </si>
  <si>
    <t>Executive</t>
  </si>
  <si>
    <t>Senior Leaders</t>
  </si>
  <si>
    <t>Middle Management</t>
  </si>
  <si>
    <t>Supervisor</t>
  </si>
  <si>
    <t>Non-Manager</t>
  </si>
  <si>
    <t>Percentage difference between male and female at pay grade level</t>
  </si>
  <si>
    <t>Diversity &amp; Equality</t>
  </si>
  <si>
    <t>Turnover male - Australia</t>
  </si>
  <si>
    <t>Percentage of employees who left OZ Minerals who identify as male, residing in Australia</t>
  </si>
  <si>
    <t>Count of employees who left OZ Minerals divided by total employees (Australia), within respective gender categories</t>
  </si>
  <si>
    <t>Turnover female - Australia</t>
  </si>
  <si>
    <t>Percentage of employees who left OZ Minerals who identify as female, residing in Australia</t>
  </si>
  <si>
    <t>Turnover male - Brazil</t>
  </si>
  <si>
    <t>Turnover female - Brazil</t>
  </si>
  <si>
    <t>Percentage of employees who left OZ Minerals who identify as male, residing in Brazil</t>
  </si>
  <si>
    <t>Percentage of employees who left OZ Minerals who identify as female, residing in Brazil</t>
  </si>
  <si>
    <t>Turnover First Nations - Australia</t>
  </si>
  <si>
    <t>Turnover First Nations - Brazil</t>
  </si>
  <si>
    <t>Percentage of employees who left OZ Minerals who identify as First Nations, residing in Australia</t>
  </si>
  <si>
    <t>Percentage of employees who left OZ Minerals who identify as First Nations, residing in Brazil</t>
  </si>
  <si>
    <t>NA</t>
  </si>
  <si>
    <t>Jurisdiction: average annual grid renewable energy percentage, Total: proportional renewable energy percentage based on jurisditional consumption and grid renewable percentage</t>
  </si>
  <si>
    <t xml:space="preserve">Global operations </t>
  </si>
  <si>
    <t>*includes Exploration, excludes Brazil projects</t>
  </si>
  <si>
    <r>
      <t xml:space="preserve">Greenhouse gas emissions (FY) </t>
    </r>
    <r>
      <rPr>
        <b/>
        <sz val="11"/>
        <color rgb="FFFF0000"/>
        <rFont val="Calibri"/>
        <family val="2"/>
        <scheme val="minor"/>
      </rPr>
      <t>PUBLISH ONLY TOTALS TABLE, NOT ASSETS AS DATA NOT AVAILABLE HISTORICALLY</t>
    </r>
  </si>
  <si>
    <t xml:space="preserve">West Musgrave </t>
  </si>
  <si>
    <t xml:space="preserve">Belonging &amp; Contribution (4 items) </t>
  </si>
  <si>
    <t>Inclusion (10 items)</t>
  </si>
  <si>
    <t>Fairness &amp; Respect (6 items)</t>
  </si>
  <si>
    <t xml:space="preserve">Qualtrics Global benchmark is comprised of 613 companies with approximately 10 million respondents from Qualtrics </t>
  </si>
  <si>
    <t>Average of 10 items in the Pulse survey that relate to Fairness and Respect, Belonging and Contribution. Reported as % of workforce that Strongly Agree / Agree with items (rating is 5 point likert-type scale Strongly Agree - Strongly Disagree)</t>
  </si>
  <si>
    <t>Average of 6 items in the Pulse survey that relate to Fairness and Respect. Reported as % of workforce that Strongly Agree / Agree with items (rating is 5 point likert-type scale Strongly Agree - Strongly Disagree)</t>
  </si>
  <si>
    <t xml:space="preserve">The average score is calculated by adding together the score of each item, and then dividing the number of items. The Belonging and Contribution category is made up of 4 items,  one data point is available for each item in 2022. </t>
  </si>
  <si>
    <t xml:space="preserve">The average score is calculated by adding together the score of each item, and then dividing the number of items.  In 2022, each item was only asked once. The Fairness and Respect category is made up of 6 items, one data point is available for each item in 2022. </t>
  </si>
  <si>
    <t xml:space="preserve">The average score is calculated by adding together the score of each item, and then dividing by the number of items. The Inclusion category is made up of 10 items, one data point is available for each item in 2022. </t>
  </si>
  <si>
    <t xml:space="preserve">Average score is calculated taking overall category scores divided by the number of data points available in 2022.  The Engagement category is made up of 3 items, two data points are available for each item in 2022. </t>
  </si>
  <si>
    <t>Average of 3 items in the Pulse survey that relate to Engagement. Reported as % of workforce that Strongly Agree / Agree with items (rating is 5 point like-type scale Strongly Agree - Strongly Disagree)</t>
  </si>
  <si>
    <t>Yes</t>
  </si>
  <si>
    <t>OZ Minerals results are above Qualtrics Global Benchmark for engagement (yes/no)</t>
  </si>
  <si>
    <t>Average of 4 items in the Pulse survey that relate to Belonging and Contribution. Reported as % of workforce that Strongly Agree / Agree with items (rating is 5 point likert-type scale Strongly Agree - Strongly Disagree)</t>
  </si>
  <si>
    <t>Regional - Brazil</t>
  </si>
  <si>
    <t>Corporate</t>
  </si>
  <si>
    <t>Procurement ($A, CY22)</t>
  </si>
  <si>
    <t>Five year trends - Environment</t>
  </si>
  <si>
    <t>NB</t>
  </si>
  <si>
    <t>Number of unauthorised land disturbances*</t>
  </si>
  <si>
    <t>*includes unauthorised land disturbances resulting in incident</t>
  </si>
  <si>
    <t>One at each of Prominent Hill and West Musgrave</t>
  </si>
  <si>
    <t>One at West Musgrave</t>
  </si>
  <si>
    <t>Employees Total</t>
  </si>
  <si>
    <t>Full time Employees</t>
  </si>
  <si>
    <t>Part time Employees</t>
  </si>
  <si>
    <t>Fixed term Employees</t>
  </si>
  <si>
    <t>Casual Employees</t>
  </si>
  <si>
    <t>Female Total - Workforce</t>
  </si>
  <si>
    <t>Percentage female - Workforce</t>
  </si>
  <si>
    <t>First Nations Total - Workforce</t>
  </si>
  <si>
    <t>Percentage First Nations - Workforce</t>
  </si>
  <si>
    <t>Workforce residence^</t>
  </si>
  <si>
    <t>^Total may not equal Workforce total due to residence location data limitations</t>
  </si>
  <si>
    <t xml:space="preserve">Antas </t>
  </si>
  <si>
    <t>SDGs</t>
  </si>
  <si>
    <t>Material topics</t>
  </si>
  <si>
    <t>Material Risks</t>
  </si>
  <si>
    <t>Strategy element and Strategic Aspirations*</t>
  </si>
  <si>
    <t>Shareholder</t>
  </si>
  <si>
    <t xml:space="preserve">Government </t>
  </si>
  <si>
    <t>Community</t>
  </si>
  <si>
    <t>Supplier</t>
  </si>
  <si>
    <t>Customer</t>
  </si>
  <si>
    <t xml:space="preserve">Share price and dividends
Bottom half cost curve
Reserve growth
Governance </t>
  </si>
  <si>
    <t xml:space="preserve">Employment by jurisdiction
Tax and royalties
Capital investment
Emissions 
Energy
Local content </t>
  </si>
  <si>
    <t xml:space="preserve">Working with stakeholders
Community engagement
Human rights
Water
Waste
Land and biodiversity </t>
  </si>
  <si>
    <t xml:space="preserve">Safety performance
Workforce engagement
Inclusion
Diversity </t>
  </si>
  <si>
    <t>Net Promoter Score (NPS)
On time payment
Supplier value by jurisdiction</t>
  </si>
  <si>
    <t>First Nations and land-connected peoples, Local communities, Free Informed and Prior Consent (FPIC) and social inclusion, Diversity, inclusion and equity, Health, safety and wellbeing, Biodiversity, ecology and rehabilitation, Economic performance, resilience and agility</t>
  </si>
  <si>
    <t>First Nations and land-connected peoples, Business ethics, anti-corruption and transparency, Workforce risk, Diversity, inclusion, and equity, Health safety and wellbeing</t>
  </si>
  <si>
    <t>Business ethics, anti-corruption and transparency
Economic performance, resilience and agility</t>
  </si>
  <si>
    <t>Decarbonisation, water, waste and tailings management
Business ethics, anti-corruption and transparency
Economic performance, resilience and agili</t>
  </si>
  <si>
    <t>First Nations and land connected peoples, Business ethics, anti-corruption and transparency, Economic performance, resilience and agility, Workforce risk (retention, attraction, development)
Health, safety and wellbeing, Modern slavery, human rights and responsible value chain, Decarbonisation, water, waste and tailings management</t>
  </si>
  <si>
    <t>Decarbonisation, water, waste and tailings management
Business ethics, anti-corruption and transparency
Economic performance, resilience and agility
Health, safety and wellbeing</t>
  </si>
  <si>
    <t>Devolved and agile 
Modern minerals
Investing responsibly</t>
  </si>
  <si>
    <t>Partnering
Lean and innovative
Investing responsibly
Devolved and agile</t>
  </si>
  <si>
    <t>Partnering
Investing responsibly
Lean and innovative</t>
  </si>
  <si>
    <t>Devolved and agile
Lean and innovative
Partnering</t>
  </si>
  <si>
    <t>Partnering
Investing responsibly</t>
  </si>
  <si>
    <t>Modern minerals
Investing responsibly
Lean and innovative
Devolved and agile</t>
  </si>
  <si>
    <t xml:space="preserve">*Refer to https://www.ozminerals.com/en/who-we-are/our-strategy for Strategic Aspirations under each Strategy element. One or more Strategic Aspirations from each Strategy element may be relevant </t>
  </si>
  <si>
    <t>Antas^</t>
  </si>
  <si>
    <t>Water withdrawal encompasses all water, fresh and saline, extracted, captured, or extracted from a range of sources to support mining operations. Data are reported by assets based on onsite metering data. ^Antas recycled volume and percentage does not include all water consumed in the processing plant, resulting in a higher percentage.</t>
  </si>
  <si>
    <t>*Corporate Income Tax represents Australian cash outflows in 2022 in relation to the following:
•	Income tax payment for December 2021 totalling net $52.2m ($25.2m instalment plus $27.0m final payment)
•	Income tax refund for December 2018 to December 2021 totalling net $47.9m 
•	Monthly PAYG instalments paid relating to the 2022 income year totalling $58.2m</t>
  </si>
  <si>
    <t>31 December 2022 ($Am)</t>
  </si>
  <si>
    <t>Taxable income/(loss) before utilisation of carried forward restricted tax losses</t>
  </si>
  <si>
    <t>Taxable income/(loss) after utilisation of carried forward losses</t>
  </si>
  <si>
    <t>PAYG instalments for December 2022</t>
  </si>
  <si>
    <t>Net income tax payable/(refundable) post PAYG instalments</t>
  </si>
  <si>
    <t>*Amounts reflect current tax refundable in Australia only for the December 2022 income year.</t>
  </si>
  <si>
    <t>In addition to the above disclosures, the TTC also requires disclosure of international related party dealings. For the year ended 31 December 2022, OZ Minerals had immaterial dealings with international related parties in Brazil and Peru, limited to the following:
•	The provision of technical services (Brazil and Peru)
•	Intercompany loans and capital contributions to fund exploration and feasibility studies (Brazil and Peru).</t>
  </si>
  <si>
    <t>Reconciliation to income tax payable/(refundable)</t>
  </si>
  <si>
    <t>Scope 1+2 change from FY21 baseline (%)</t>
  </si>
  <si>
    <t>Includes $1.145m related to COVID-19 vaccination support.</t>
  </si>
  <si>
    <t xml:space="preserve">               -  </t>
  </si>
  <si>
    <t xml:space="preserve">                       -  </t>
  </si>
  <si>
    <t xml:space="preserve">                    -  </t>
  </si>
  <si>
    <t xml:space="preserve">                      -  </t>
  </si>
  <si>
    <t xml:space="preserve">                              -  </t>
  </si>
  <si>
    <t>Total value of procurement from suppliers headquartered within close proximity to South Australian operations as defined by each Asset in their operating context.</t>
  </si>
  <si>
    <t xml:space="preserve">Total value of procurement by South Australian operations from suppliers headquartered in South Australia. This includes 'Local-South Australia' procurement spend. </t>
  </si>
  <si>
    <t>Total value of procurement by Western Australia operations from suppliers headquartered in Western Australia</t>
  </si>
  <si>
    <t>Total value of procurement by Australian operations from suppliers headquartered in Australia</t>
  </si>
  <si>
    <t>Total value of procurement by Brazilian operations from suppliers headquartered in the Carajas region</t>
  </si>
  <si>
    <t>Total value of procurement from suppliers headquartered within close proximity to Brazil operations as defined by each Asset in their operating context.</t>
  </si>
  <si>
    <t>Total value of procurement by Brazilian operations from suppliers headquartered in Brazil.</t>
  </si>
  <si>
    <t xml:space="preserve">Total value of procurement from suppliers headquartered outside of the country of operation. </t>
  </si>
  <si>
    <t>Customer quality specification met**
Contracting**</t>
  </si>
  <si>
    <t>** Reflects additional Stakeholder Value Creation Metrics to be measured from 2023</t>
  </si>
  <si>
    <t>**Perfomance criteria to be refined in 2023</t>
  </si>
  <si>
    <t>Customer expectations
Market expectations
Societal Expectations
Climate Change
Commodity Market Cycle
Inflation, Productivity &amp; Supply Chain 
Geopolitical Instability
Workforce Supply
Pandemic
Advanced Tech Accessibility</t>
  </si>
  <si>
    <t>Market expectations
Societal Expectations
Climate Change
Commodity Market Cycle
Inflation, Productivity &amp; Supply Chain 
Geopolitical Instability
Workforce Supply
Pandemic</t>
  </si>
  <si>
    <t>Customer expectations
Market expectations
Societal Expectations
Climate Change
Commodity Market Cycle
Inflation, Productivity &amp; Supply Chain 
Geopolitical Instability
Workforce Supply</t>
  </si>
  <si>
    <t>Advanced Tech Accessibility
Customer expectations
Societal Expectations
Climate Change
Commodity Market Cycle
Inflation, Productivity &amp; Supply Chain 
Geopolitical Instability
Workforce Supply
Pandemic</t>
  </si>
  <si>
    <t xml:space="preserve">Market expectations
Societal Expectations
Climate Change
Commodity Market Cycle
Inflation, Productivity &amp; Supply Chain 
Geopolitical Instability
</t>
  </si>
  <si>
    <t xml:space="preserve">Decarbonisation includes emission reduction, climate change (physical and transitional climate change risks, both threats and opportunites)
Non mineral waste, water consumption and water use efficiency
Mine tailings and long term safe empowerment and storage
</t>
  </si>
  <si>
    <r>
      <t xml:space="preserve">Scope 3 emissions methodology
</t>
    </r>
    <r>
      <rPr>
        <sz val="10"/>
        <rFont val="Segoe UI"/>
        <family val="2"/>
      </rPr>
      <t>Our approach to calculating our scope 3 emissions baseline is adapted from the Greenhouse Gas Protocol Corporate Value Chain (Scope 3) Accounting and Reporting Standard. where possible, direct emissions data have been used. Where direct emissions data are not available, emissions have been calculated from raw energy data using the Australian Government’s 2022 Australian National Greenhouse Accounts Factors. Where raw energy data are unavailable, production and economic allocation methods have been used. 
In addition to the above, more specific methodologies and boundaries applying to disclosed scope 3 emissions sources are:
- Purchased goods and services – the top 80 per cent of suppliers by spend were selected for OZ Minerals total procurement spend. Non goods and services payments (e.g. royalties) were then excluded. Additional supplier spend for emissions intensive goods (e.g. grinding media) which sat outside the top 80 per cent were then added. Limitations on the majority of supplier data meant the economic emissions allocation method was used. Input data were sourced from company annual reports for the corresponding data period. Foreign exchange conversions use exchange rates as at 15 December 2022.
- Business travel – OZ Minerals employee business flights (domestic and international). All business-related travel flights are booked through our travel provider, from whom the flight data for the reporting period was sourced and emissions factors applied.
- Employee commuting – charter flights to our Australian operations, Prominent Hill and Carrapateena, are considered employee commuting. Fuel consumption and emissions data were obtained direct from our charter operator.
- Upstream logistics – inbound road freight logistics to Prominent Hill and Carrapateena. Fuel data were provided by our logistics operators for services to these operations during the reporting period. 
- Waste – non-mineral waste streams generated at our operations, including Brazil. These data are provided direct from our asset environment teams with emissions calculated using the Australian Government’s 2022 Australian National Greenhouse Accounts Factors. Wastewater emissions assume 50% of workforce onsite at one time.
- Downstream rail – concentrate product movement from our operations to rail facilities are considered scope 1 emissions. Rail emissions were calculated using product shipment tonnages and rail distances over which product was moved. Gross-tonne-kilometres were determined and corresponding emissions factors were obtained for Australian shipments from our rail provider, with generic Brazilian factors used for our Brazilian rail shipments. Rail distances for Australia are according to ESCOSA, Brazil distances estimated using Google Maps. 
- Shipping – as per rail emissions, concentrate shipment data was used to determine our shipping emissions, together with the specific vessel and corresponding cargo capacity and average fuel consumption (very low sulphur fuel oil), provided by shipping operators. Shipping distances and corresponding fuel consumption and emissions factors were determined, with emissions allocated proportional to OZ Minerals’ shipment relative to total vessel cargo capacity. 
- Smelting – concentrate shipment data was used to determine our smelting emissions, with smelting emissions factors applied to tonnages shipped to specific customer smelters. Emissions factors were sourced for specific customers based on public reporting. Several customers represent blending facilities. For these customers, an average emissions factor for modern smelting techniques, sourced from scientific literature, was applied. We did not calculate our scope 3 emissions beyond our customers. 
- Note scope 3 emissions associated with purchased electricity have been excluded from analysis.
- Note that Waste is calculated for the calendar year, and all other Scope 3 sources are calculated per financial year.</t>
    </r>
  </si>
  <si>
    <t>Smelting</t>
  </si>
  <si>
    <t>Shipping</t>
  </si>
  <si>
    <t>Rail</t>
  </si>
  <si>
    <t>Waste</t>
  </si>
  <si>
    <t>Employee commuting (charter flights)</t>
  </si>
  <si>
    <t>FY22</t>
  </si>
  <si>
    <t>FY21</t>
  </si>
  <si>
    <t>Grand total</t>
  </si>
  <si>
    <t>Downstream total</t>
  </si>
  <si>
    <t>Downsteam logistics - Road (concentrate road transport)</t>
  </si>
  <si>
    <t>Upstream total</t>
  </si>
  <si>
    <t>Upstream logistics
(inbound freight)</t>
  </si>
  <si>
    <t>Business travel
(CTM flights)</t>
  </si>
  <si>
    <t>Purchased goods and services 
(top 80% suppliers by spend)</t>
  </si>
  <si>
    <t>Year on year comparison</t>
  </si>
  <si>
    <t>As percentage</t>
  </si>
  <si>
    <t>Total tCO2-e</t>
  </si>
  <si>
    <t>Scope 1</t>
  </si>
  <si>
    <r>
      <t xml:space="preserve">Downsteam logistics - Road </t>
    </r>
    <r>
      <rPr>
        <sz val="11"/>
        <color theme="1"/>
        <rFont val="Calibri"/>
        <family val="2"/>
        <scheme val="minor"/>
      </rPr>
      <t>(concentrate road transport)</t>
    </r>
  </si>
  <si>
    <r>
      <t xml:space="preserve">Upstream logistics
</t>
    </r>
    <r>
      <rPr>
        <sz val="10"/>
        <color theme="1"/>
        <rFont val="Calibri"/>
        <family val="2"/>
        <scheme val="minor"/>
      </rPr>
      <t>(inbound freight)</t>
    </r>
  </si>
  <si>
    <r>
      <t xml:space="preserve">Employee commuting </t>
    </r>
    <r>
      <rPr>
        <sz val="10"/>
        <color theme="1"/>
        <rFont val="Calibri"/>
        <family val="2"/>
        <scheme val="minor"/>
      </rPr>
      <t>(charter flights)</t>
    </r>
  </si>
  <si>
    <r>
      <t xml:space="preserve">Business travel
</t>
    </r>
    <r>
      <rPr>
        <sz val="10"/>
        <color theme="1"/>
        <rFont val="Calibri"/>
        <family val="2"/>
        <scheme val="minor"/>
      </rPr>
      <t>(CTM flights)</t>
    </r>
  </si>
  <si>
    <r>
      <t xml:space="preserve">Purchased goods and services 
</t>
    </r>
    <r>
      <rPr>
        <sz val="10"/>
        <color theme="1"/>
        <rFont val="Calibri"/>
        <family val="2"/>
        <scheme val="minor"/>
      </rPr>
      <t>(top 80% suppliers by spend)</t>
    </r>
  </si>
  <si>
    <t>Downstream (tCO2-e)</t>
  </si>
  <si>
    <t>Asset Scope 1 &amp; 2</t>
  </si>
  <si>
    <t>Upstream (tCO2-e)</t>
  </si>
  <si>
    <t>Scope 3 baseline (tCO2-e)</t>
  </si>
  <si>
    <t>Summary - Scope3 FY22 emissions</t>
  </si>
  <si>
    <t>Diversity &amp; Equality (CY22)**</t>
  </si>
  <si>
    <t>**Gender representation metrics includes OZL contractors directly hired through Oz Minerals as well as employees</t>
  </si>
  <si>
    <t>TOTAL EMPLOYEES</t>
  </si>
  <si>
    <t xml:space="preserve">(b) It should be noted that in 2022, we have classified sexual harassment incidents as Signifiant Incidents,which has been one of the contributing factors to the increased number of Significant Safety Incidents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</si>
</sst>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0.0"/>
    <numFmt numFmtId="167" formatCode="&quot;$&quot;#,##0"/>
    <numFmt numFmtId="168" formatCode="#,##0.0;\(#,##0.0\)"/>
    <numFmt numFmtId="169" formatCode="&quot;$&quot;#,##0_);[Red]\(&quot;$&quot;#,##0\)"/>
    <numFmt numFmtId="170" formatCode="_-* #,##0.0_-;\-* #,##0.0_-;_-* &quot;-&quot;??_-;_-@_-"/>
  </numFmts>
  <fonts count="44" x14ac:knownFonts="1">
    <font>
      <sz val="11"/>
      <color theme="1"/>
      <name val="Calibri"/>
      <family val="2"/>
      <scheme val="minor"/>
    </font>
    <font>
      <b/>
      <sz val="11"/>
      <color theme="1"/>
      <name val="Calibri"/>
      <family val="2"/>
      <scheme val="minor"/>
    </font>
    <font>
      <sz val="10"/>
      <color theme="1"/>
      <name val="Segoe UI"/>
      <family val="2"/>
    </font>
    <font>
      <sz val="11"/>
      <color theme="1"/>
      <name val="Segoe UI"/>
      <family val="2"/>
    </font>
    <font>
      <sz val="10"/>
      <color rgb="FF000000"/>
      <name val="Segoe UI"/>
      <family val="2"/>
    </font>
    <font>
      <vertAlign val="superscript"/>
      <sz val="10"/>
      <color rgb="FF000000"/>
      <name val="Segoe UI"/>
      <family val="2"/>
    </font>
    <font>
      <sz val="8"/>
      <name val="Calibri"/>
      <family val="2"/>
      <scheme val="minor"/>
    </font>
    <font>
      <b/>
      <sz val="10"/>
      <color theme="1"/>
      <name val="Segoe UI"/>
      <family val="2"/>
    </font>
    <font>
      <vertAlign val="subscript"/>
      <sz val="10"/>
      <color theme="1"/>
      <name val="Segoe UI"/>
      <family val="2"/>
    </font>
    <font>
      <vertAlign val="superscript"/>
      <sz val="10"/>
      <color theme="1"/>
      <name val="Segoe UI"/>
      <family val="2"/>
    </font>
    <font>
      <sz val="11"/>
      <name val="Segoe UI"/>
      <family val="2"/>
    </font>
    <font>
      <b/>
      <sz val="10"/>
      <color rgb="FF000000"/>
      <name val="Segoe UI"/>
      <family val="2"/>
    </font>
    <font>
      <b/>
      <sz val="12"/>
      <color theme="1"/>
      <name val="Segoe UI"/>
      <family val="2"/>
    </font>
    <font>
      <sz val="12"/>
      <color theme="1"/>
      <name val="Segoe UI"/>
      <family val="2"/>
    </font>
    <font>
      <sz val="10"/>
      <name val="Segoe UI"/>
      <family val="2"/>
    </font>
    <font>
      <b/>
      <sz val="10"/>
      <name val="Segoe UI"/>
      <family val="2"/>
    </font>
    <font>
      <b/>
      <sz val="12"/>
      <name val="Segoe UI"/>
      <family val="2"/>
    </font>
    <font>
      <sz val="9"/>
      <color rgb="FF000000"/>
      <name val="Segoe UI"/>
      <family val="2"/>
    </font>
    <font>
      <sz val="9"/>
      <color theme="1"/>
      <name val="Segoe UI"/>
      <family val="2"/>
    </font>
    <font>
      <strike/>
      <sz val="9"/>
      <color rgb="FFFF0000"/>
      <name val="Segoe UI"/>
      <family val="2"/>
    </font>
    <font>
      <sz val="11"/>
      <color rgb="FFFF0000"/>
      <name val="Calibri"/>
      <family val="2"/>
      <scheme val="minor"/>
    </font>
    <font>
      <b/>
      <vertAlign val="subscrip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sz val="8"/>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1"/>
      <color rgb="FFFF0000"/>
      <name val="Calibri"/>
      <family val="2"/>
      <scheme val="minor"/>
    </font>
    <font>
      <b/>
      <sz val="11"/>
      <color theme="0" tint="-0.499984740745262"/>
      <name val="Calibri"/>
      <family val="2"/>
      <scheme val="minor"/>
    </font>
    <font>
      <b/>
      <vertAlign val="superscript"/>
      <sz val="11"/>
      <color theme="1"/>
      <name val="Calibri"/>
      <family val="2"/>
      <scheme val="minor"/>
    </font>
    <font>
      <vertAlign val="subscript"/>
      <sz val="10"/>
      <color rgb="FF000000"/>
      <name val="Segoe UI"/>
      <family val="2"/>
    </font>
    <font>
      <b/>
      <sz val="11"/>
      <name val="Calibri"/>
      <family val="2"/>
      <scheme val="minor"/>
    </font>
    <font>
      <b/>
      <strike/>
      <sz val="11"/>
      <color rgb="FFFF0000"/>
      <name val="Calibri"/>
      <family val="2"/>
      <scheme val="minor"/>
    </font>
    <font>
      <strike/>
      <sz val="11"/>
      <color rgb="FFFF0000"/>
      <name val="Calibri"/>
      <family val="2"/>
      <scheme val="minor"/>
    </font>
    <font>
      <sz val="10"/>
      <color theme="1"/>
      <name val="Segoe UI"/>
    </font>
    <font>
      <b/>
      <sz val="14"/>
      <color theme="0"/>
      <name val="Calibri"/>
      <family val="2"/>
      <scheme val="minor"/>
    </font>
    <font>
      <b/>
      <sz val="10"/>
      <color theme="0"/>
      <name val="Segoe UI"/>
      <family val="2"/>
    </font>
    <font>
      <i/>
      <sz val="11"/>
      <color theme="1"/>
      <name val="Calibri"/>
      <family val="2"/>
      <scheme val="minor"/>
    </font>
    <font>
      <sz val="10"/>
      <color theme="1"/>
      <name val="Calibri"/>
      <family val="2"/>
      <scheme val="minor"/>
    </font>
    <font>
      <b/>
      <sz val="20"/>
      <name val="Calibri"/>
      <family val="2"/>
      <scheme val="minor"/>
    </font>
    <font>
      <strike/>
      <sz val="11"/>
      <color theme="0"/>
      <name val="Calibri"/>
      <family val="2"/>
      <scheme val="minor"/>
    </font>
  </fonts>
  <fills count="19">
    <fill>
      <patternFill patternType="none"/>
    </fill>
    <fill>
      <patternFill patternType="gray125"/>
    </fill>
    <fill>
      <patternFill patternType="solid">
        <fgColor theme="7"/>
        <bgColor indexed="64"/>
      </patternFill>
    </fill>
    <fill>
      <patternFill patternType="solid">
        <fgColor theme="7"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1"/>
        <bgColor indexed="64"/>
      </patternFill>
    </fill>
    <fill>
      <patternFill patternType="lightUp"/>
    </fill>
    <fill>
      <patternFill patternType="solid">
        <fgColor theme="0" tint="-0.14999847407452621"/>
        <bgColor indexed="64"/>
      </patternFill>
    </fill>
    <fill>
      <patternFill patternType="solid">
        <fgColor theme="7" tint="0.39997558519241921"/>
        <bgColor indexed="64"/>
      </patternFill>
    </fill>
    <fill>
      <patternFill patternType="lightUp">
        <bgColor theme="7"/>
      </patternFill>
    </fill>
    <fill>
      <patternFill patternType="lightUp">
        <bgColor theme="7" tint="0.39997558519241921"/>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auto="1"/>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43" fontId="26" fillId="0" borderId="0" applyFont="0" applyFill="0" applyBorder="0" applyAlignment="0" applyProtection="0"/>
    <xf numFmtId="9" fontId="26" fillId="0" borderId="0" applyFont="0" applyFill="0" applyBorder="0" applyAlignment="0" applyProtection="0"/>
  </cellStyleXfs>
  <cellXfs count="283">
    <xf numFmtId="0" fontId="0" fillId="0" borderId="0" xfId="0"/>
    <xf numFmtId="0" fontId="2" fillId="0" borderId="1" xfId="0" applyFont="1" applyBorder="1" applyAlignment="1">
      <alignment vertical="center" wrapText="1"/>
    </xf>
    <xf numFmtId="0" fontId="12"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3" xfId="0" applyFont="1" applyBorder="1" applyAlignment="1">
      <alignment vertical="center"/>
    </xf>
    <xf numFmtId="0" fontId="16" fillId="2" borderId="1" xfId="0" applyFont="1" applyFill="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vertical="center"/>
    </xf>
    <xf numFmtId="0" fontId="2" fillId="0" borderId="8" xfId="0" applyFont="1" applyBorder="1" applyAlignment="1">
      <alignment horizontal="center"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4" fillId="0" borderId="1" xfId="0" applyFont="1" applyBorder="1" applyAlignment="1">
      <alignment vertical="center"/>
    </xf>
    <xf numFmtId="0" fontId="14" fillId="0" borderId="1" xfId="0" applyFont="1" applyBorder="1" applyAlignment="1">
      <alignment vertical="center" wrapText="1"/>
    </xf>
    <xf numFmtId="0" fontId="14" fillId="0" borderId="8" xfId="0" applyFont="1" applyBorder="1" applyAlignment="1">
      <alignment vertical="center" wrapText="1"/>
    </xf>
    <xf numFmtId="0" fontId="11" fillId="7" borderId="1" xfId="0" applyFont="1" applyFill="1" applyBorder="1" applyAlignment="1">
      <alignment vertical="top" wrapText="1"/>
    </xf>
    <xf numFmtId="0" fontId="2" fillId="9" borderId="1" xfId="0" applyFont="1" applyFill="1" applyBorder="1" applyAlignment="1">
      <alignment horizontal="left" vertical="center" wrapText="1"/>
    </xf>
    <xf numFmtId="0" fontId="7" fillId="7" borderId="1" xfId="0" applyFont="1" applyFill="1" applyBorder="1" applyAlignment="1">
      <alignment vertical="top" wrapText="1"/>
    </xf>
    <xf numFmtId="0" fontId="12" fillId="7" borderId="1" xfId="0" applyFont="1" applyFill="1" applyBorder="1" applyAlignment="1">
      <alignment horizontal="left" vertical="center"/>
    </xf>
    <xf numFmtId="0" fontId="13" fillId="7" borderId="1" xfId="0" applyFont="1" applyFill="1" applyBorder="1" applyAlignment="1">
      <alignment vertical="center"/>
    </xf>
    <xf numFmtId="0" fontId="2" fillId="7" borderId="1" xfId="0" applyFont="1" applyFill="1" applyBorder="1" applyAlignment="1">
      <alignment horizontal="center" vertical="center"/>
    </xf>
    <xf numFmtId="0" fontId="2" fillId="7" borderId="1" xfId="0" applyFont="1" applyFill="1" applyBorder="1" applyAlignment="1">
      <alignment vertical="center" wrapText="1"/>
    </xf>
    <xf numFmtId="0" fontId="14" fillId="7" borderId="1" xfId="0" applyFont="1" applyFill="1" applyBorder="1" applyAlignment="1">
      <alignment vertical="center" wrapText="1"/>
    </xf>
    <xf numFmtId="0" fontId="2" fillId="7" borderId="1" xfId="0" applyFont="1" applyFill="1" applyBorder="1" applyAlignment="1">
      <alignment vertical="center"/>
    </xf>
    <xf numFmtId="0" fontId="2" fillId="7" borderId="1" xfId="0" applyFont="1" applyFill="1" applyBorder="1" applyAlignment="1">
      <alignment horizontal="left" vertical="center"/>
    </xf>
    <xf numFmtId="0" fontId="14" fillId="7" borderId="1" xfId="0" applyFont="1" applyFill="1" applyBorder="1" applyAlignment="1">
      <alignment horizontal="left" vertical="center" wrapText="1"/>
    </xf>
    <xf numFmtId="0" fontId="2" fillId="0" borderId="1" xfId="0" applyFont="1" applyBorder="1" applyAlignment="1">
      <alignment horizontal="left" vertical="center"/>
    </xf>
    <xf numFmtId="0" fontId="12" fillId="4" borderId="1" xfId="0" applyFont="1" applyFill="1" applyBorder="1" applyAlignment="1">
      <alignment vertical="center"/>
    </xf>
    <xf numFmtId="0" fontId="13" fillId="0" borderId="1" xfId="0" applyFont="1" applyBorder="1" applyAlignment="1">
      <alignment vertical="center"/>
    </xf>
    <xf numFmtId="0" fontId="12" fillId="7" borderId="1" xfId="0" applyFont="1" applyFill="1" applyBorder="1" applyAlignment="1">
      <alignment vertical="center"/>
    </xf>
    <xf numFmtId="0" fontId="4" fillId="7"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3" fillId="8" borderId="1" xfId="0" applyFont="1" applyFill="1" applyBorder="1" applyAlignment="1">
      <alignment horizontal="left" vertical="center"/>
    </xf>
    <xf numFmtId="0" fontId="3" fillId="8" borderId="1" xfId="0" applyFont="1" applyFill="1" applyBorder="1" applyAlignment="1">
      <alignment horizontal="left" vertical="center" wrapText="1"/>
    </xf>
    <xf numFmtId="0" fontId="15" fillId="7" borderId="1" xfId="0" applyFont="1" applyFill="1" applyBorder="1" applyAlignment="1">
      <alignment vertical="top" wrapText="1"/>
    </xf>
    <xf numFmtId="0" fontId="10" fillId="8" borderId="1" xfId="0" applyFont="1" applyFill="1" applyBorder="1" applyAlignment="1">
      <alignment horizontal="left" vertical="center" wrapText="1"/>
    </xf>
    <xf numFmtId="0" fontId="7" fillId="7" borderId="1" xfId="0" applyFont="1" applyFill="1" applyBorder="1" applyAlignment="1">
      <alignment vertical="top"/>
    </xf>
    <xf numFmtId="0" fontId="3" fillId="0" borderId="1" xfId="0" applyFont="1" applyBorder="1" applyAlignment="1">
      <alignment horizontal="left" vertical="center" wrapText="1"/>
    </xf>
    <xf numFmtId="0" fontId="2" fillId="7" borderId="1" xfId="0" applyFont="1" applyFill="1" applyBorder="1" applyAlignment="1">
      <alignment horizontal="left" vertical="center" wrapText="1"/>
    </xf>
    <xf numFmtId="0" fontId="18" fillId="0" borderId="1" xfId="0" applyFont="1" applyBorder="1" applyAlignment="1">
      <alignment vertical="center"/>
    </xf>
    <xf numFmtId="0" fontId="18" fillId="0" borderId="1" xfId="0" applyFont="1" applyBorder="1" applyAlignment="1">
      <alignment horizontal="left" vertical="top" wrapText="1"/>
    </xf>
    <xf numFmtId="0" fontId="14" fillId="9" borderId="1" xfId="0" applyFont="1" applyFill="1" applyBorder="1" applyAlignment="1">
      <alignment vertical="center" wrapText="1"/>
    </xf>
    <xf numFmtId="0" fontId="2" fillId="0" borderId="4" xfId="0" applyFont="1" applyBorder="1" applyAlignment="1">
      <alignment vertical="center" wrapText="1"/>
    </xf>
    <xf numFmtId="0" fontId="2" fillId="5" borderId="1" xfId="0" applyFont="1" applyFill="1" applyBorder="1" applyAlignment="1">
      <alignment vertical="center" wrapText="1"/>
    </xf>
    <xf numFmtId="0" fontId="14" fillId="5" borderId="1" xfId="0" applyFont="1" applyFill="1" applyBorder="1" applyAlignment="1">
      <alignment vertical="center" wrapText="1"/>
    </xf>
    <xf numFmtId="0" fontId="12" fillId="10" borderId="1" xfId="0" applyFont="1" applyFill="1" applyBorder="1" applyAlignment="1">
      <alignment vertical="center"/>
    </xf>
    <xf numFmtId="0" fontId="13" fillId="10" borderId="1" xfId="0" applyFont="1" applyFill="1" applyBorder="1" applyAlignment="1">
      <alignment vertical="center"/>
    </xf>
    <xf numFmtId="0" fontId="7" fillId="7" borderId="1" xfId="0" applyFont="1" applyFill="1" applyBorder="1" applyAlignment="1">
      <alignment vertical="center"/>
    </xf>
    <xf numFmtId="0" fontId="22" fillId="0" borderId="0" xfId="0" applyFont="1"/>
    <xf numFmtId="0" fontId="1" fillId="2" borderId="5" xfId="0" applyFont="1" applyFill="1" applyBorder="1"/>
    <xf numFmtId="0" fontId="17" fillId="0" borderId="0" xfId="0" applyFont="1" applyAlignment="1">
      <alignment horizontal="left" vertical="center"/>
    </xf>
    <xf numFmtId="0" fontId="17" fillId="0" borderId="0" xfId="0" applyFont="1" applyAlignment="1">
      <alignment vertical="center"/>
    </xf>
    <xf numFmtId="0" fontId="20" fillId="0" borderId="0" xfId="0" applyFont="1"/>
    <xf numFmtId="0" fontId="1" fillId="2" borderId="0" xfId="0" applyFont="1" applyFill="1"/>
    <xf numFmtId="0" fontId="1" fillId="2" borderId="5" xfId="0" applyFont="1" applyFill="1" applyBorder="1" applyAlignment="1">
      <alignment horizontal="center"/>
    </xf>
    <xf numFmtId="0" fontId="0" fillId="2" borderId="5" xfId="0" applyFill="1" applyBorder="1"/>
    <xf numFmtId="0" fontId="1" fillId="2" borderId="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3" fillId="8" borderId="3" xfId="0" applyFont="1" applyFill="1" applyBorder="1" applyAlignment="1">
      <alignment horizontal="left" vertical="center"/>
    </xf>
    <xf numFmtId="0" fontId="2" fillId="0" borderId="3" xfId="0" applyFont="1" applyBorder="1" applyAlignment="1">
      <alignment horizontal="center" vertical="center"/>
    </xf>
    <xf numFmtId="0" fontId="0" fillId="0" borderId="0" xfId="0" applyAlignment="1">
      <alignment horizontal="center" vertical="center" wrapText="1"/>
    </xf>
    <xf numFmtId="0" fontId="7" fillId="2" borderId="0" xfId="0" applyFont="1" applyFill="1" applyAlignment="1">
      <alignment vertical="top"/>
    </xf>
    <xf numFmtId="0" fontId="1" fillId="2" borderId="3" xfId="0" applyFont="1" applyFill="1" applyBorder="1" applyAlignment="1">
      <alignment horizontal="center" vertical="center" wrapText="1"/>
    </xf>
    <xf numFmtId="0" fontId="22" fillId="0" borderId="0" xfId="0" applyFont="1" applyAlignment="1">
      <alignment wrapText="1"/>
    </xf>
    <xf numFmtId="0" fontId="25" fillId="0" borderId="0" xfId="0" applyFont="1" applyAlignment="1">
      <alignment horizontal="left" vertical="top" wrapText="1"/>
    </xf>
    <xf numFmtId="0" fontId="27" fillId="11" borderId="0" xfId="0" applyFont="1" applyFill="1"/>
    <xf numFmtId="0" fontId="28" fillId="0" borderId="0" xfId="0" applyFont="1"/>
    <xf numFmtId="164" fontId="1" fillId="11" borderId="0" xfId="1" applyNumberFormat="1" applyFont="1" applyFill="1" applyAlignment="1">
      <alignment horizontal="center"/>
    </xf>
    <xf numFmtId="0" fontId="1" fillId="2" borderId="0" xfId="1" applyNumberFormat="1" applyFont="1" applyFill="1" applyAlignment="1">
      <alignment horizontal="center"/>
    </xf>
    <xf numFmtId="164" fontId="26" fillId="0" borderId="0" xfId="1" applyNumberFormat="1" applyFont="1"/>
    <xf numFmtId="9" fontId="26" fillId="0" borderId="0" xfId="2" applyFont="1"/>
    <xf numFmtId="164" fontId="29" fillId="0" borderId="0" xfId="1" applyNumberFormat="1" applyFont="1" applyAlignment="1">
      <alignment horizontal="left" vertical="center"/>
    </xf>
    <xf numFmtId="164" fontId="29" fillId="0" borderId="0" xfId="1" applyNumberFormat="1" applyFont="1" applyAlignment="1">
      <alignment vertical="center"/>
    </xf>
    <xf numFmtId="164" fontId="26" fillId="0" borderId="0" xfId="1" applyNumberFormat="1" applyFont="1" applyFill="1"/>
    <xf numFmtId="0" fontId="1" fillId="0" borderId="0" xfId="0" applyFont="1"/>
    <xf numFmtId="164" fontId="1" fillId="0" borderId="0" xfId="1" applyNumberFormat="1" applyFont="1"/>
    <xf numFmtId="164" fontId="1" fillId="0" borderId="0" xfId="1" applyNumberFormat="1" applyFont="1" applyFill="1"/>
    <xf numFmtId="0" fontId="30" fillId="0" borderId="0" xfId="0" applyFont="1"/>
    <xf numFmtId="9" fontId="1" fillId="0" borderId="0" xfId="2" applyFont="1"/>
    <xf numFmtId="0" fontId="31" fillId="0" borderId="0" xfId="0" applyFont="1"/>
    <xf numFmtId="0" fontId="17" fillId="0" borderId="0" xfId="0" applyFont="1" applyAlignment="1">
      <alignment vertical="center" wrapText="1"/>
    </xf>
    <xf numFmtId="166" fontId="1" fillId="0" borderId="0" xfId="0" applyNumberFormat="1" applyFont="1"/>
    <xf numFmtId="0" fontId="2" fillId="9" borderId="17" xfId="0" applyFont="1" applyFill="1" applyBorder="1" applyAlignment="1">
      <alignment vertical="center" wrapText="1"/>
    </xf>
    <xf numFmtId="0" fontId="2" fillId="9" borderId="17" xfId="0" applyFont="1" applyFill="1" applyBorder="1" applyAlignment="1">
      <alignment horizontal="left" vertical="center" wrapText="1"/>
    </xf>
    <xf numFmtId="0" fontId="14" fillId="9" borderId="17" xfId="0" applyFont="1" applyFill="1" applyBorder="1" applyAlignment="1">
      <alignment vertical="center" wrapText="1"/>
    </xf>
    <xf numFmtId="0" fontId="36" fillId="0" borderId="0" xfId="0" applyFont="1"/>
    <xf numFmtId="0" fontId="0" fillId="2" borderId="0" xfId="0" applyFill="1"/>
    <xf numFmtId="9" fontId="0" fillId="0" borderId="0" xfId="2" applyFont="1"/>
    <xf numFmtId="17" fontId="0" fillId="0" borderId="0" xfId="0" applyNumberFormat="1"/>
    <xf numFmtId="1" fontId="26" fillId="0" borderId="0" xfId="1" applyNumberFormat="1" applyFont="1"/>
    <xf numFmtId="1" fontId="26" fillId="0" borderId="0" xfId="1" applyNumberFormat="1" applyFont="1" applyFill="1"/>
    <xf numFmtId="1" fontId="1" fillId="0" borderId="0" xfId="1" applyNumberFormat="1" applyFont="1"/>
    <xf numFmtId="1" fontId="29" fillId="0" borderId="0" xfId="1"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14" fillId="0" borderId="1" xfId="0" applyFont="1" applyBorder="1" applyAlignment="1">
      <alignment horizontal="left" vertical="center" wrapText="1"/>
    </xf>
    <xf numFmtId="0" fontId="37" fillId="0" borderId="1" xfId="0" applyFont="1" applyBorder="1" applyAlignment="1">
      <alignment horizontal="left" vertical="top" wrapText="1"/>
    </xf>
    <xf numFmtId="0" fontId="2" fillId="0" borderId="6" xfId="0" applyFont="1" applyBorder="1" applyAlignment="1">
      <alignment vertical="center"/>
    </xf>
    <xf numFmtId="0" fontId="1" fillId="2" borderId="5" xfId="0" applyFont="1" applyFill="1" applyBorder="1" applyAlignment="1">
      <alignment horizontal="left" vertical="center" wrapText="1"/>
    </xf>
    <xf numFmtId="0" fontId="0" fillId="0" borderId="0" xfId="0" applyAlignment="1">
      <alignment horizontal="left" vertical="center" wrapText="1"/>
    </xf>
    <xf numFmtId="0" fontId="35" fillId="0" borderId="0" xfId="0" applyFont="1"/>
    <xf numFmtId="0" fontId="19" fillId="0" borderId="0" xfId="0" applyFont="1" applyAlignment="1">
      <alignment horizontal="left" vertical="center"/>
    </xf>
    <xf numFmtId="0" fontId="38" fillId="13" borderId="0" xfId="0" applyFont="1" applyFill="1" applyAlignment="1">
      <alignment horizontal="left" vertical="center"/>
    </xf>
    <xf numFmtId="0" fontId="2" fillId="0" borderId="3" xfId="0" applyFont="1" applyBorder="1" applyAlignment="1">
      <alignment horizontal="left" vertical="center" wrapText="1"/>
    </xf>
    <xf numFmtId="0" fontId="1" fillId="0" borderId="14" xfId="0" applyFont="1" applyBorder="1"/>
    <xf numFmtId="2" fontId="0" fillId="0" borderId="0" xfId="0" applyNumberFormat="1"/>
    <xf numFmtId="9" fontId="0" fillId="0" borderId="0" xfId="2" applyFont="1" applyFill="1"/>
    <xf numFmtId="0" fontId="11" fillId="6" borderId="1" xfId="0" applyFont="1" applyFill="1" applyBorder="1" applyAlignment="1">
      <alignment horizontal="center" vertical="center" readingOrder="1"/>
    </xf>
    <xf numFmtId="0" fontId="2" fillId="0" borderId="0" xfId="0" applyFont="1" applyAlignment="1">
      <alignment horizontal="center" textRotation="90"/>
    </xf>
    <xf numFmtId="0" fontId="2" fillId="0" borderId="0" xfId="0" applyFont="1"/>
    <xf numFmtId="0" fontId="39" fillId="11" borderId="1" xfId="0" applyFont="1" applyFill="1" applyBorder="1" applyAlignment="1">
      <alignment horizontal="center" vertical="center" textRotation="90"/>
    </xf>
    <xf numFmtId="0" fontId="2" fillId="12" borderId="1" xfId="0" applyFont="1" applyFill="1" applyBorder="1" applyAlignment="1">
      <alignment horizontal="left" vertical="top" wrapText="1"/>
    </xf>
    <xf numFmtId="0" fontId="2" fillId="12" borderId="1" xfId="0" applyFont="1" applyFill="1" applyBorder="1" applyAlignment="1">
      <alignment horizontal="left" vertical="top"/>
    </xf>
    <xf numFmtId="0" fontId="2" fillId="0" borderId="6" xfId="0" applyFont="1" applyBorder="1" applyAlignment="1">
      <alignment horizontal="left" vertical="top"/>
    </xf>
    <xf numFmtId="1" fontId="1" fillId="0" borderId="0" xfId="1" applyNumberFormat="1" applyFont="1" applyFill="1"/>
    <xf numFmtId="1" fontId="31" fillId="0" borderId="0" xfId="1" applyNumberFormat="1" applyFont="1" applyFill="1"/>
    <xf numFmtId="1" fontId="0" fillId="0" borderId="0" xfId="1" applyNumberFormat="1" applyFont="1" applyFill="1"/>
    <xf numFmtId="165" fontId="0" fillId="0" borderId="0" xfId="2" applyNumberFormat="1" applyFont="1" applyFill="1"/>
    <xf numFmtId="1" fontId="28" fillId="0" borderId="0" xfId="1" applyNumberFormat="1" applyFont="1" applyFill="1"/>
    <xf numFmtId="9" fontId="28" fillId="0" borderId="0" xfId="2" applyFont="1" applyFill="1"/>
    <xf numFmtId="9" fontId="0" fillId="0" borderId="0" xfId="2" applyFont="1" applyFill="1" applyAlignment="1">
      <alignment horizontal="right"/>
    </xf>
    <xf numFmtId="9" fontId="1" fillId="0" borderId="0" xfId="2" applyFont="1" applyFill="1"/>
    <xf numFmtId="165" fontId="31" fillId="0" borderId="0" xfId="2" applyNumberFormat="1" applyFont="1" applyFill="1" applyAlignment="1">
      <alignment horizontal="right"/>
    </xf>
    <xf numFmtId="165" fontId="28" fillId="0" borderId="0" xfId="2" applyNumberFormat="1" applyFont="1" applyFill="1" applyAlignment="1">
      <alignment horizontal="right"/>
    </xf>
    <xf numFmtId="165" fontId="0" fillId="0" borderId="0" xfId="2" applyNumberFormat="1" applyFont="1" applyFill="1" applyAlignment="1">
      <alignment horizontal="right"/>
    </xf>
    <xf numFmtId="165" fontId="1" fillId="0" borderId="0" xfId="2" applyNumberFormat="1" applyFont="1" applyFill="1"/>
    <xf numFmtId="165" fontId="31" fillId="0" borderId="0" xfId="2" applyNumberFormat="1" applyFont="1" applyFill="1"/>
    <xf numFmtId="166" fontId="0" fillId="0" borderId="0" xfId="0" applyNumberFormat="1"/>
    <xf numFmtId="166" fontId="28" fillId="0" borderId="0" xfId="0" applyNumberFormat="1" applyFont="1"/>
    <xf numFmtId="0" fontId="0" fillId="0" borderId="14" xfId="0" applyBorder="1"/>
    <xf numFmtId="1" fontId="0" fillId="0" borderId="14" xfId="2" applyNumberFormat="1" applyFont="1" applyFill="1" applyBorder="1"/>
    <xf numFmtId="1" fontId="0" fillId="0" borderId="2" xfId="0" applyNumberFormat="1" applyBorder="1"/>
    <xf numFmtId="1" fontId="0" fillId="0" borderId="0" xfId="0" applyNumberFormat="1"/>
    <xf numFmtId="0" fontId="0" fillId="0" borderId="2" xfId="0" applyBorder="1"/>
    <xf numFmtId="1" fontId="0" fillId="0" borderId="14" xfId="0" applyNumberFormat="1" applyBorder="1"/>
    <xf numFmtId="10" fontId="0" fillId="0" borderId="0" xfId="2" applyNumberFormat="1" applyFont="1" applyFill="1"/>
    <xf numFmtId="1" fontId="1" fillId="0" borderId="6" xfId="0" applyNumberFormat="1" applyFont="1" applyBorder="1"/>
    <xf numFmtId="169" fontId="0" fillId="0" borderId="0" xfId="0" applyNumberFormat="1" applyAlignment="1">
      <alignment horizontal="right" vertical="center" wrapText="1"/>
    </xf>
    <xf numFmtId="167" fontId="0" fillId="0" borderId="0" xfId="0" applyNumberFormat="1"/>
    <xf numFmtId="167" fontId="1" fillId="0" borderId="0" xfId="0" applyNumberFormat="1" applyFont="1"/>
    <xf numFmtId="168" fontId="0" fillId="0" borderId="0" xfId="0" applyNumberFormat="1"/>
    <xf numFmtId="0" fontId="0" fillId="0" borderId="0" xfId="0" applyAlignment="1">
      <alignment wrapText="1"/>
    </xf>
    <xf numFmtId="0" fontId="0" fillId="0" borderId="16" xfId="0" applyBorder="1"/>
    <xf numFmtId="0" fontId="34" fillId="0" borderId="0" xfId="0" applyFont="1"/>
    <xf numFmtId="9" fontId="34" fillId="0" borderId="0" xfId="2" applyFont="1" applyFill="1" applyBorder="1" applyAlignment="1">
      <alignment horizontal="right"/>
    </xf>
    <xf numFmtId="9" fontId="28" fillId="0" borderId="0" xfId="2" applyFont="1" applyFill="1" applyAlignment="1">
      <alignment horizontal="right"/>
    </xf>
    <xf numFmtId="9" fontId="26" fillId="0" borderId="0" xfId="2" applyFont="1" applyFill="1"/>
    <xf numFmtId="0" fontId="16" fillId="2" borderId="10"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2" fillId="4" borderId="10" xfId="0" applyFont="1" applyFill="1" applyBorder="1" applyAlignment="1">
      <alignment vertical="center"/>
    </xf>
    <xf numFmtId="0" fontId="12" fillId="7" borderId="10" xfId="0" applyFont="1" applyFill="1" applyBorder="1" applyAlignment="1">
      <alignment vertical="center"/>
    </xf>
    <xf numFmtId="0" fontId="14" fillId="0" borderId="10" xfId="0" applyFont="1" applyBorder="1" applyAlignment="1">
      <alignment horizontal="center" vertical="center" wrapText="1"/>
    </xf>
    <xf numFmtId="0" fontId="14" fillId="7" borderId="10" xfId="0" applyFont="1" applyFill="1" applyBorder="1" applyAlignment="1">
      <alignment horizontal="center" vertical="center" wrapText="1"/>
    </xf>
    <xf numFmtId="0" fontId="4" fillId="7" borderId="10" xfId="0" applyFont="1" applyFill="1" applyBorder="1" applyAlignment="1">
      <alignment horizontal="left" vertical="center" wrapText="1"/>
    </xf>
    <xf numFmtId="0" fontId="12" fillId="10" borderId="10" xfId="0" applyFont="1" applyFill="1" applyBorder="1" applyAlignment="1">
      <alignment vertical="center"/>
    </xf>
    <xf numFmtId="0" fontId="12" fillId="7" borderId="10" xfId="0" applyFont="1" applyFill="1" applyBorder="1" applyAlignment="1">
      <alignment horizontal="left" vertical="center"/>
    </xf>
    <xf numFmtId="0" fontId="2" fillId="0" borderId="10" xfId="0" applyFont="1" applyBorder="1" applyAlignment="1">
      <alignment horizontal="center" vertical="center" wrapText="1"/>
    </xf>
    <xf numFmtId="0" fontId="2" fillId="7" borderId="10" xfId="0" applyFont="1" applyFill="1" applyBorder="1" applyAlignment="1">
      <alignment horizontal="center" vertical="center" wrapText="1"/>
    </xf>
    <xf numFmtId="0" fontId="2" fillId="7" borderId="10" xfId="0" applyFont="1" applyFill="1" applyBorder="1" applyAlignment="1">
      <alignment vertical="center" wrapText="1"/>
    </xf>
    <xf numFmtId="0" fontId="14" fillId="0" borderId="12" xfId="0" applyFont="1" applyBorder="1" applyAlignment="1">
      <alignment horizontal="center" vertical="center" wrapText="1"/>
    </xf>
    <xf numFmtId="0" fontId="14" fillId="9" borderId="18" xfId="0" applyFont="1" applyFill="1" applyBorder="1" applyAlignment="1">
      <alignment horizontal="center" vertical="center" wrapText="1"/>
    </xf>
    <xf numFmtId="0" fontId="14" fillId="9" borderId="10"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3" fillId="0" borderId="7" xfId="0" applyFont="1" applyBorder="1" applyAlignment="1">
      <alignment vertical="center"/>
    </xf>
    <xf numFmtId="0" fontId="13" fillId="7" borderId="7" xfId="0" applyFont="1" applyFill="1" applyBorder="1" applyAlignment="1">
      <alignment vertical="center"/>
    </xf>
    <xf numFmtId="0" fontId="2" fillId="0" borderId="7" xfId="0" applyFont="1" applyBorder="1" applyAlignment="1">
      <alignment vertical="center"/>
    </xf>
    <xf numFmtId="0" fontId="2" fillId="7" borderId="7" xfId="0" applyFont="1" applyFill="1" applyBorder="1" applyAlignment="1">
      <alignment vertical="center"/>
    </xf>
    <xf numFmtId="0" fontId="18" fillId="0" borderId="7" xfId="0" applyFont="1" applyBorder="1" applyAlignment="1">
      <alignment vertical="center"/>
    </xf>
    <xf numFmtId="0" fontId="13" fillId="10" borderId="7" xfId="0" applyFont="1" applyFill="1" applyBorder="1" applyAlignment="1">
      <alignment vertical="center"/>
    </xf>
    <xf numFmtId="0" fontId="2" fillId="0" borderId="19" xfId="0" applyFont="1" applyBorder="1" applyAlignment="1">
      <alignment vertical="center"/>
    </xf>
    <xf numFmtId="0" fontId="2" fillId="0" borderId="15" xfId="0" applyFont="1" applyBorder="1" applyAlignment="1">
      <alignment vertical="center"/>
    </xf>
    <xf numFmtId="0" fontId="12" fillId="0" borderId="0" xfId="0" applyFont="1" applyAlignment="1">
      <alignment horizontal="center" vertical="center" wrapText="1"/>
    </xf>
    <xf numFmtId="0" fontId="2" fillId="0" borderId="0" xfId="0" applyFont="1" applyAlignment="1">
      <alignment horizontal="center" vertical="center" wrapText="1"/>
    </xf>
    <xf numFmtId="0" fontId="13" fillId="0" borderId="0" xfId="0" applyFont="1" applyAlignment="1">
      <alignment vertical="center"/>
    </xf>
    <xf numFmtId="0" fontId="2" fillId="0" borderId="0" xfId="0" applyFont="1" applyAlignment="1">
      <alignment vertical="center"/>
    </xf>
    <xf numFmtId="0" fontId="18" fillId="0" borderId="0" xfId="0" applyFont="1" applyAlignment="1">
      <alignment vertical="center"/>
    </xf>
    <xf numFmtId="0" fontId="2" fillId="0" borderId="21"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2"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3" fillId="0" borderId="14" xfId="0" applyFont="1" applyBorder="1" applyAlignment="1">
      <alignment vertical="center"/>
    </xf>
    <xf numFmtId="0" fontId="2" fillId="0" borderId="14" xfId="0" applyFont="1" applyBorder="1" applyAlignment="1">
      <alignment vertical="center"/>
    </xf>
    <xf numFmtId="0" fontId="18" fillId="0" borderId="14" xfId="0" applyFont="1" applyBorder="1" applyAlignment="1">
      <alignment vertical="center"/>
    </xf>
    <xf numFmtId="164" fontId="0" fillId="0" borderId="0" xfId="1" applyNumberFormat="1" applyFont="1" applyFill="1"/>
    <xf numFmtId="0" fontId="40" fillId="0" borderId="0" xfId="0" applyFont="1"/>
    <xf numFmtId="43" fontId="0" fillId="0" borderId="0" xfId="0" applyNumberFormat="1"/>
    <xf numFmtId="1" fontId="28" fillId="9" borderId="1" xfId="0" applyNumberFormat="1" applyFont="1" applyFill="1" applyBorder="1"/>
    <xf numFmtId="0" fontId="28" fillId="9" borderId="1" xfId="0" applyFont="1" applyFill="1" applyBorder="1"/>
    <xf numFmtId="0" fontId="34" fillId="9" borderId="1" xfId="0" applyFont="1" applyFill="1" applyBorder="1" applyAlignment="1">
      <alignment horizontal="left" vertical="center" wrapText="1"/>
    </xf>
    <xf numFmtId="0" fontId="0" fillId="14" borderId="1" xfId="0" applyFill="1" applyBorder="1"/>
    <xf numFmtId="0" fontId="0" fillId="0" borderId="1" xfId="0" applyBorder="1"/>
    <xf numFmtId="0" fontId="0" fillId="0" borderId="7" xfId="0" applyBorder="1"/>
    <xf numFmtId="166" fontId="0" fillId="14" borderId="1" xfId="0" applyNumberFormat="1" applyFill="1" applyBorder="1"/>
    <xf numFmtId="0" fontId="0" fillId="15" borderId="0" xfId="0" applyFill="1"/>
    <xf numFmtId="165" fontId="27" fillId="11" borderId="1" xfId="2" applyNumberFormat="1" applyFont="1" applyFill="1" applyBorder="1"/>
    <xf numFmtId="165" fontId="26" fillId="15" borderId="1" xfId="2" applyNumberFormat="1" applyFont="1" applyFill="1" applyBorder="1"/>
    <xf numFmtId="165" fontId="0" fillId="15" borderId="1" xfId="0" applyNumberFormat="1" applyFill="1" applyBorder="1"/>
    <xf numFmtId="0" fontId="1" fillId="15" borderId="4" xfId="0" applyFont="1" applyFill="1" applyBorder="1"/>
    <xf numFmtId="0" fontId="1" fillId="15" borderId="21" xfId="0" applyFont="1" applyFill="1" applyBorder="1"/>
    <xf numFmtId="170" fontId="27" fillId="11" borderId="1" xfId="1" applyNumberFormat="1" applyFont="1" applyFill="1" applyBorder="1"/>
    <xf numFmtId="170" fontId="1" fillId="15" borderId="1" xfId="1" applyNumberFormat="1" applyFont="1" applyFill="1" applyBorder="1"/>
    <xf numFmtId="166" fontId="27" fillId="11" borderId="1" xfId="0" applyNumberFormat="1" applyFont="1" applyFill="1" applyBorder="1"/>
    <xf numFmtId="166" fontId="1" fillId="15" borderId="1" xfId="0" applyNumberFormat="1" applyFont="1" applyFill="1" applyBorder="1"/>
    <xf numFmtId="0" fontId="1" fillId="15" borderId="1" xfId="0" applyFont="1" applyFill="1" applyBorder="1"/>
    <xf numFmtId="0" fontId="0" fillId="0" borderId="3" xfId="0" applyBorder="1"/>
    <xf numFmtId="0" fontId="0" fillId="0" borderId="15" xfId="0" applyBorder="1"/>
    <xf numFmtId="0" fontId="0" fillId="2" borderId="1" xfId="0" applyFill="1" applyBorder="1"/>
    <xf numFmtId="0" fontId="0" fillId="16" borderId="1" xfId="0" applyFill="1" applyBorder="1"/>
    <xf numFmtId="166" fontId="0" fillId="0" borderId="1" xfId="0" applyNumberFormat="1" applyBorder="1"/>
    <xf numFmtId="0" fontId="0" fillId="14" borderId="1" xfId="0" applyFill="1" applyBorder="1" applyAlignment="1">
      <alignment horizontal="right"/>
    </xf>
    <xf numFmtId="166" fontId="0" fillId="17" borderId="1" xfId="0" applyNumberFormat="1" applyFill="1" applyBorder="1"/>
    <xf numFmtId="166" fontId="0" fillId="18" borderId="1" xfId="0" applyNumberFormat="1" applyFill="1" applyBorder="1"/>
    <xf numFmtId="166" fontId="0" fillId="2" borderId="1" xfId="0" applyNumberFormat="1" applyFill="1" applyBorder="1"/>
    <xf numFmtId="166" fontId="0" fillId="16" borderId="1" xfId="0" applyNumberFormat="1" applyFill="1" applyBorder="1"/>
    <xf numFmtId="166" fontId="0" fillId="0" borderId="1" xfId="0" quotePrefix="1" applyNumberFormat="1" applyBorder="1"/>
    <xf numFmtId="166" fontId="0" fillId="0" borderId="1" xfId="0" applyNumberFormat="1" applyBorder="1" applyAlignment="1">
      <alignment vertical="center"/>
    </xf>
    <xf numFmtId="166" fontId="0" fillId="0" borderId="1" xfId="0" quotePrefix="1" applyNumberFormat="1" applyBorder="1" applyAlignment="1">
      <alignment vertic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0" xfId="0" applyFont="1" applyAlignment="1">
      <alignment horizontal="center" vertical="center" wrapText="1"/>
    </xf>
    <xf numFmtId="0" fontId="1" fillId="16"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xf>
    <xf numFmtId="0" fontId="27" fillId="11" borderId="1" xfId="0" applyFont="1" applyFill="1" applyBorder="1" applyAlignment="1">
      <alignment horizontal="left" vertical="center" wrapText="1"/>
    </xf>
    <xf numFmtId="0" fontId="42" fillId="2" borderId="5" xfId="0" applyFont="1" applyFill="1" applyBorder="1" applyAlignment="1">
      <alignment wrapText="1"/>
    </xf>
    <xf numFmtId="0" fontId="43" fillId="0" borderId="0" xfId="0" applyFont="1"/>
    <xf numFmtId="2" fontId="43" fillId="0" borderId="0" xfId="0" applyNumberFormat="1" applyFont="1"/>
    <xf numFmtId="165" fontId="0" fillId="0" borderId="0" xfId="0" applyNumberFormat="1"/>
    <xf numFmtId="165" fontId="1" fillId="0" borderId="0" xfId="0" applyNumberFormat="1" applyFont="1"/>
    <xf numFmtId="164" fontId="27" fillId="11" borderId="1" xfId="1" applyNumberFormat="1" applyFont="1" applyFill="1" applyBorder="1"/>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7" fillId="0" borderId="1" xfId="0" applyFont="1" applyBorder="1" applyAlignment="1">
      <alignment horizontal="left" vertical="center" wrapText="1"/>
    </xf>
    <xf numFmtId="0" fontId="2" fillId="9" borderId="10"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9" xfId="0" applyFont="1" applyFill="1" applyBorder="1" applyAlignment="1">
      <alignment horizontal="left" vertical="center" wrapText="1"/>
    </xf>
    <xf numFmtId="0" fontId="15" fillId="3" borderId="20" xfId="0" applyFont="1" applyFill="1" applyBorder="1" applyAlignment="1">
      <alignment vertical="top" wrapText="1"/>
    </xf>
    <xf numFmtId="0" fontId="15" fillId="3" borderId="16" xfId="0" applyFont="1" applyFill="1" applyBorder="1" applyAlignment="1">
      <alignment vertical="top" wrapText="1"/>
    </xf>
    <xf numFmtId="0" fontId="15" fillId="3" borderId="21" xfId="0" applyFont="1" applyFill="1" applyBorder="1" applyAlignment="1">
      <alignment vertical="top" wrapText="1"/>
    </xf>
    <xf numFmtId="0" fontId="7" fillId="3" borderId="11" xfId="0" applyFont="1" applyFill="1" applyBorder="1" applyAlignment="1">
      <alignment horizontal="left" vertical="center" wrapText="1"/>
    </xf>
    <xf numFmtId="0" fontId="1" fillId="2" borderId="1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Alignment="1">
      <alignment horizontal="center" vertical="center"/>
    </xf>
    <xf numFmtId="0" fontId="1" fillId="2" borderId="14" xfId="0" applyFont="1" applyFill="1" applyBorder="1" applyAlignment="1">
      <alignment horizontal="center"/>
    </xf>
    <xf numFmtId="0" fontId="1" fillId="2" borderId="0" xfId="0" applyFont="1" applyFill="1" applyAlignment="1">
      <alignment horizontal="center"/>
    </xf>
    <xf numFmtId="0" fontId="1" fillId="2" borderId="2" xfId="0" applyFont="1" applyFill="1" applyBorder="1" applyAlignment="1">
      <alignment horizont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0" xfId="0" applyFont="1" applyFill="1" applyAlignment="1">
      <alignment horizontal="left" vertical="center"/>
    </xf>
    <xf numFmtId="0" fontId="1" fillId="2" borderId="5" xfId="0" applyFont="1" applyFill="1" applyBorder="1" applyAlignment="1">
      <alignment horizontal="left" vertical="center"/>
    </xf>
    <xf numFmtId="0" fontId="1" fillId="2" borderId="5" xfId="0" applyFont="1" applyFill="1" applyBorder="1" applyAlignment="1">
      <alignment horizontal="center" vertical="center"/>
    </xf>
    <xf numFmtId="10" fontId="0" fillId="0" borderId="16" xfId="0" applyNumberFormat="1" applyBorder="1" applyAlignment="1">
      <alignment horizontal="center" wrapText="1"/>
    </xf>
    <xf numFmtId="0" fontId="0" fillId="0" borderId="16" xfId="0" applyBorder="1" applyAlignment="1">
      <alignment horizontal="center" wrapText="1"/>
    </xf>
    <xf numFmtId="166" fontId="0" fillId="0" borderId="4" xfId="0" applyNumberFormat="1" applyBorder="1" applyAlignment="1">
      <alignment horizontal="right" vertical="center"/>
    </xf>
    <xf numFmtId="166" fontId="0" fillId="0" borderId="6" xfId="0" applyNumberFormat="1" applyBorder="1" applyAlignment="1">
      <alignment horizontal="right" vertical="center"/>
    </xf>
    <xf numFmtId="166" fontId="0" fillId="0" borderId="3" xfId="0" applyNumberFormat="1" applyBorder="1" applyAlignment="1">
      <alignment horizontal="right" vertical="center"/>
    </xf>
    <xf numFmtId="0" fontId="1" fillId="2" borderId="1" xfId="0" applyFont="1" applyFill="1" applyBorder="1" applyAlignment="1">
      <alignment horizontal="center"/>
    </xf>
    <xf numFmtId="0" fontId="27" fillId="13" borderId="4" xfId="0" applyFont="1" applyFill="1" applyBorder="1" applyAlignment="1">
      <alignment horizontal="center" vertical="center" textRotation="90" wrapText="1"/>
    </xf>
    <xf numFmtId="0" fontId="27" fillId="13" borderId="6" xfId="0" applyFont="1" applyFill="1" applyBorder="1" applyAlignment="1">
      <alignment horizontal="center" vertical="center" textRotation="90" wrapText="1"/>
    </xf>
    <xf numFmtId="166" fontId="28" fillId="0" borderId="4" xfId="0" applyNumberFormat="1" applyFont="1" applyBorder="1" applyAlignment="1">
      <alignment horizontal="right" vertical="center" wrapText="1"/>
    </xf>
    <xf numFmtId="166" fontId="28" fillId="0" borderId="3" xfId="0" applyNumberFormat="1" applyFont="1" applyBorder="1" applyAlignment="1">
      <alignment horizontal="righ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Energy Consumed (GJ)</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trends'!$A$4</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trends'!$B$4:$F$4</c:f>
              <c:numCache>
                <c:formatCode>_-* #,##0_-;\-* #,##0_-;_-* "-"??_-;_-@_-</c:formatCode>
                <c:ptCount val="5"/>
                <c:pt idx="0">
                  <c:v>2268153</c:v>
                </c:pt>
                <c:pt idx="1">
                  <c:v>1836444</c:v>
                </c:pt>
                <c:pt idx="2">
                  <c:v>1891457</c:v>
                </c:pt>
                <c:pt idx="3">
                  <c:v>1986824</c:v>
                </c:pt>
                <c:pt idx="4">
                  <c:v>2006244</c:v>
                </c:pt>
              </c:numCache>
            </c:numRef>
          </c:val>
          <c:smooth val="0"/>
          <c:extLst>
            <c:ext xmlns:c16="http://schemas.microsoft.com/office/drawing/2014/chart" uri="{C3380CC4-5D6E-409C-BE32-E72D297353CC}">
              <c16:uniqueId val="{00000000-827F-4B36-812D-8823373493E3}"/>
            </c:ext>
          </c:extLst>
        </c:ser>
        <c:ser>
          <c:idx val="1"/>
          <c:order val="1"/>
          <c:tx>
            <c:strRef>
              <c:f>'Environment 5-yr trends'!$A$5</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trends'!$B$5:$F$5</c:f>
              <c:numCache>
                <c:formatCode>_-* #,##0_-;\-* #,##0_-;_-* "-"??_-;_-@_-</c:formatCode>
                <c:ptCount val="5"/>
                <c:pt idx="0">
                  <c:v>228804</c:v>
                </c:pt>
                <c:pt idx="1">
                  <c:v>574367</c:v>
                </c:pt>
                <c:pt idx="2">
                  <c:v>795042</c:v>
                </c:pt>
                <c:pt idx="3">
                  <c:v>1280569</c:v>
                </c:pt>
                <c:pt idx="4">
                  <c:v>1584954</c:v>
                </c:pt>
              </c:numCache>
            </c:numRef>
          </c:val>
          <c:smooth val="0"/>
          <c:extLst>
            <c:ext xmlns:c16="http://schemas.microsoft.com/office/drawing/2014/chart" uri="{C3380CC4-5D6E-409C-BE32-E72D297353CC}">
              <c16:uniqueId val="{00000001-827F-4B36-812D-8823373493E3}"/>
            </c:ext>
          </c:extLst>
        </c:ser>
        <c:ser>
          <c:idx val="2"/>
          <c:order val="2"/>
          <c:tx>
            <c:strRef>
              <c:f>'Environment 5-yr trends'!$A$6</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trends'!$B$6:$F$6</c:f>
              <c:numCache>
                <c:formatCode>_-* #,##0_-;\-* #,##0_-;_-* "-"??_-;_-@_-</c:formatCode>
                <c:ptCount val="5"/>
                <c:pt idx="0">
                  <c:v>0</c:v>
                </c:pt>
                <c:pt idx="1">
                  <c:v>0</c:v>
                </c:pt>
                <c:pt idx="2">
                  <c:v>188129</c:v>
                </c:pt>
                <c:pt idx="3">
                  <c:v>153739</c:v>
                </c:pt>
                <c:pt idx="4">
                  <c:v>71538.378479999999</c:v>
                </c:pt>
              </c:numCache>
            </c:numRef>
          </c:val>
          <c:smooth val="0"/>
          <c:extLst>
            <c:ext xmlns:c16="http://schemas.microsoft.com/office/drawing/2014/chart" uri="{C3380CC4-5D6E-409C-BE32-E72D297353CC}">
              <c16:uniqueId val="{00000002-827F-4B36-812D-8823373493E3}"/>
            </c:ext>
          </c:extLst>
        </c:ser>
        <c:ser>
          <c:idx val="3"/>
          <c:order val="3"/>
          <c:tx>
            <c:strRef>
              <c:f>'Environment 5-yr trends'!$A$7</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trends'!$B$7:$F$7</c:f>
              <c:numCache>
                <c:formatCode>_-* #,##0_-;\-* #,##0_-;_-* "-"??_-;_-@_-</c:formatCode>
                <c:ptCount val="5"/>
                <c:pt idx="0">
                  <c:v>0</c:v>
                </c:pt>
                <c:pt idx="1">
                  <c:v>0</c:v>
                </c:pt>
                <c:pt idx="2">
                  <c:v>22543</c:v>
                </c:pt>
                <c:pt idx="3">
                  <c:v>89505</c:v>
                </c:pt>
                <c:pt idx="4">
                  <c:v>40702.661152000001</c:v>
                </c:pt>
              </c:numCache>
            </c:numRef>
          </c:val>
          <c:smooth val="0"/>
          <c:extLst>
            <c:ext xmlns:c16="http://schemas.microsoft.com/office/drawing/2014/chart" uri="{C3380CC4-5D6E-409C-BE32-E72D297353CC}">
              <c16:uniqueId val="{00000003-827F-4B36-812D-8823373493E3}"/>
            </c:ext>
          </c:extLst>
        </c:ser>
        <c:ser>
          <c:idx val="4"/>
          <c:order val="4"/>
          <c:tx>
            <c:strRef>
              <c:f>'Environment 5-yr trends'!$A$8</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trends'!$B$8:$F$8</c:f>
              <c:numCache>
                <c:formatCode>_-* #,##0_-;\-* #,##0_-;_-* "-"??_-;_-@_-</c:formatCode>
                <c:ptCount val="5"/>
                <c:pt idx="0">
                  <c:v>0</c:v>
                </c:pt>
                <c:pt idx="1">
                  <c:v>0</c:v>
                </c:pt>
                <c:pt idx="2">
                  <c:v>12493</c:v>
                </c:pt>
                <c:pt idx="3">
                  <c:v>32693</c:v>
                </c:pt>
                <c:pt idx="4">
                  <c:v>40521</c:v>
                </c:pt>
              </c:numCache>
            </c:numRef>
          </c:val>
          <c:smooth val="0"/>
          <c:extLst>
            <c:ext xmlns:c16="http://schemas.microsoft.com/office/drawing/2014/chart" uri="{C3380CC4-5D6E-409C-BE32-E72D297353CC}">
              <c16:uniqueId val="{00000004-827F-4B36-812D-8823373493E3}"/>
            </c:ext>
          </c:extLst>
        </c:ser>
        <c:ser>
          <c:idx val="5"/>
          <c:order val="5"/>
          <c:tx>
            <c:strRef>
              <c:f>'Environment 5-yr trends'!$A$9</c:f>
              <c:strCache>
                <c:ptCount val="1"/>
                <c:pt idx="0">
                  <c:v>Group offices &amp; other*</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trends'!$B$9:$F$9</c:f>
              <c:numCache>
                <c:formatCode>_-* #,##0_-;\-* #,##0_-;_-* "-"??_-;_-@_-</c:formatCode>
                <c:ptCount val="5"/>
                <c:pt idx="0">
                  <c:v>1162</c:v>
                </c:pt>
                <c:pt idx="1">
                  <c:v>811</c:v>
                </c:pt>
                <c:pt idx="2">
                  <c:v>690</c:v>
                </c:pt>
                <c:pt idx="3">
                  <c:v>1546</c:v>
                </c:pt>
                <c:pt idx="4">
                  <c:v>1624</c:v>
                </c:pt>
              </c:numCache>
            </c:numRef>
          </c:val>
          <c:smooth val="0"/>
          <c:extLst>
            <c:ext xmlns:c16="http://schemas.microsoft.com/office/drawing/2014/chart" uri="{C3380CC4-5D6E-409C-BE32-E72D297353CC}">
              <c16:uniqueId val="{00000005-827F-4B36-812D-8823373493E3}"/>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Water withdrawal</a:t>
            </a:r>
          </a:p>
        </c:rich>
      </c:tx>
      <c:overlay val="0"/>
      <c:spPr>
        <a:noFill/>
        <a:ln>
          <a:noFill/>
        </a:ln>
        <a:effectLst/>
      </c:spPr>
    </c:title>
    <c:autoTitleDeleted val="0"/>
    <c:plotArea>
      <c:layout/>
      <c:lineChart>
        <c:grouping val="standard"/>
        <c:varyColors val="0"/>
        <c:ser>
          <c:idx val="0"/>
          <c:order val="0"/>
          <c:tx>
            <c:strRef>
              <c:f>'Environment 5-yr trends'!$A$66</c:f>
              <c:strCache>
                <c:ptCount val="1"/>
                <c:pt idx="0">
                  <c:v>Surface water (ML)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trends'!$B$72:$F$72</c:f>
              <c:numCache>
                <c:formatCode>0</c:formatCode>
                <c:ptCount val="5"/>
                <c:pt idx="0">
                  <c:v>0</c:v>
                </c:pt>
                <c:pt idx="1">
                  <c:v>0</c:v>
                </c:pt>
                <c:pt idx="2">
                  <c:v>0</c:v>
                </c:pt>
                <c:pt idx="3">
                  <c:v>0</c:v>
                </c:pt>
                <c:pt idx="4">
                  <c:v>1255</c:v>
                </c:pt>
              </c:numCache>
            </c:numRef>
          </c:val>
          <c:smooth val="0"/>
          <c:extLst>
            <c:ext xmlns:c16="http://schemas.microsoft.com/office/drawing/2014/chart" uri="{C3380CC4-5D6E-409C-BE32-E72D297353CC}">
              <c16:uniqueId val="{00000006-D7CC-4D26-8FD2-4141E8D74789}"/>
            </c:ext>
          </c:extLst>
        </c:ser>
        <c:ser>
          <c:idx val="1"/>
          <c:order val="1"/>
          <c:tx>
            <c:strRef>
              <c:f>'Environment 5-yr trends'!$A$74</c:f>
              <c:strCache>
                <c:ptCount val="1"/>
                <c:pt idx="0">
                  <c:v>Groundwater (mine dewatering, ML)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trends'!$B$80:$F$80</c:f>
              <c:numCache>
                <c:formatCode>0</c:formatCode>
                <c:ptCount val="5"/>
                <c:pt idx="0">
                  <c:v>721</c:v>
                </c:pt>
                <c:pt idx="1">
                  <c:v>985</c:v>
                </c:pt>
                <c:pt idx="2">
                  <c:v>1090</c:v>
                </c:pt>
                <c:pt idx="3">
                  <c:v>1371</c:v>
                </c:pt>
                <c:pt idx="4">
                  <c:v>2197.6651400000001</c:v>
                </c:pt>
              </c:numCache>
            </c:numRef>
          </c:val>
          <c:smooth val="0"/>
          <c:extLst>
            <c:ext xmlns:c16="http://schemas.microsoft.com/office/drawing/2014/chart" uri="{C3380CC4-5D6E-409C-BE32-E72D297353CC}">
              <c16:uniqueId val="{00000007-D7CC-4D26-8FD2-4141E8D74789}"/>
            </c:ext>
          </c:extLst>
        </c:ser>
        <c:ser>
          <c:idx val="2"/>
          <c:order val="2"/>
          <c:tx>
            <c:strRef>
              <c:f>'Environment 5-yr trends'!$A$82</c:f>
              <c:strCache>
                <c:ptCount val="1"/>
                <c:pt idx="0">
                  <c:v>Groundwater (wellfield, ML)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trends'!$B$88:$F$88</c:f>
              <c:numCache>
                <c:formatCode>0</c:formatCode>
                <c:ptCount val="5"/>
                <c:pt idx="0">
                  <c:v>5773</c:v>
                </c:pt>
                <c:pt idx="1">
                  <c:v>6273</c:v>
                </c:pt>
                <c:pt idx="2">
                  <c:v>6454</c:v>
                </c:pt>
                <c:pt idx="3">
                  <c:v>7945</c:v>
                </c:pt>
                <c:pt idx="4">
                  <c:v>7172.1239999999998</c:v>
                </c:pt>
              </c:numCache>
            </c:numRef>
          </c:val>
          <c:smooth val="0"/>
          <c:extLst>
            <c:ext xmlns:c16="http://schemas.microsoft.com/office/drawing/2014/chart" uri="{C3380CC4-5D6E-409C-BE32-E72D297353CC}">
              <c16:uniqueId val="{00000008-D7CC-4D26-8FD2-4141E8D74789}"/>
            </c:ext>
          </c:extLst>
        </c:ser>
        <c:ser>
          <c:idx val="3"/>
          <c:order val="3"/>
          <c:tx>
            <c:strRef>
              <c:f>'Environment 5-yr trends'!$A$90</c:f>
              <c:strCache>
                <c:ptCount val="1"/>
                <c:pt idx="0">
                  <c:v>Rainwater (ML)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trends'!$B$96:$F$96</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9-D7CC-4D26-8FD2-4141E8D74789}"/>
            </c:ext>
          </c:extLst>
        </c:ser>
        <c:ser>
          <c:idx val="4"/>
          <c:order val="4"/>
          <c:tx>
            <c:strRef>
              <c:f>'Environment 5-yr trends'!$A$98</c:f>
              <c:strCache>
                <c:ptCount val="1"/>
                <c:pt idx="0">
                  <c:v>Municipal water supply (ML)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trends'!$B$104:$F$104</c:f>
              <c:numCache>
                <c:formatCode>0</c:formatCode>
                <c:ptCount val="5"/>
                <c:pt idx="0">
                  <c:v>2</c:v>
                </c:pt>
                <c:pt idx="1">
                  <c:v>5</c:v>
                </c:pt>
                <c:pt idx="2">
                  <c:v>9.3000000000000007</c:v>
                </c:pt>
                <c:pt idx="3">
                  <c:v>7</c:v>
                </c:pt>
                <c:pt idx="4">
                  <c:v>5.5000000000000009</c:v>
                </c:pt>
              </c:numCache>
            </c:numRef>
          </c:val>
          <c:smooth val="0"/>
          <c:extLst>
            <c:ext xmlns:c16="http://schemas.microsoft.com/office/drawing/2014/chart" uri="{C3380CC4-5D6E-409C-BE32-E72D297353CC}">
              <c16:uniqueId val="{0000000A-D7CC-4D26-8FD2-4141E8D74789}"/>
            </c:ext>
          </c:extLst>
        </c:ser>
        <c:ser>
          <c:idx val="5"/>
          <c:order val="5"/>
          <c:tx>
            <c:strRef>
              <c:f>'Environment 5-yr trends'!$A$106</c:f>
              <c:strCache>
                <c:ptCount val="1"/>
                <c:pt idx="0">
                  <c:v>Total recycled (ML)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trends'!$B$112:$F$112</c:f>
              <c:numCache>
                <c:formatCode>0</c:formatCode>
                <c:ptCount val="5"/>
                <c:pt idx="0">
                  <c:v>283</c:v>
                </c:pt>
                <c:pt idx="1">
                  <c:v>315</c:v>
                </c:pt>
                <c:pt idx="2">
                  <c:v>2435</c:v>
                </c:pt>
                <c:pt idx="3">
                  <c:v>3661</c:v>
                </c:pt>
                <c:pt idx="4">
                  <c:v>4832.2800000000007</c:v>
                </c:pt>
              </c:numCache>
            </c:numRef>
          </c:val>
          <c:smooth val="0"/>
          <c:extLst>
            <c:ext xmlns:c16="http://schemas.microsoft.com/office/drawing/2014/chart" uri="{C3380CC4-5D6E-409C-BE32-E72D297353CC}">
              <c16:uniqueId val="{0000000B-D7CC-4D26-8FD2-4141E8D74789}"/>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Overburden &amp; waste rock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trends'!$A$183</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trends'!$B$183:$F$183</c:f>
              <c:numCache>
                <c:formatCode>0</c:formatCode>
                <c:ptCount val="5"/>
                <c:pt idx="0">
                  <c:v>1443016</c:v>
                </c:pt>
                <c:pt idx="1">
                  <c:v>951444</c:v>
                </c:pt>
                <c:pt idx="2">
                  <c:v>3483354</c:v>
                </c:pt>
                <c:pt idx="3">
                  <c:v>1063909</c:v>
                </c:pt>
                <c:pt idx="4">
                  <c:v>1086507</c:v>
                </c:pt>
              </c:numCache>
            </c:numRef>
          </c:val>
          <c:smooth val="0"/>
          <c:extLst>
            <c:ext xmlns:c16="http://schemas.microsoft.com/office/drawing/2014/chart" uri="{C3380CC4-5D6E-409C-BE32-E72D297353CC}">
              <c16:uniqueId val="{00000000-C23F-4FC4-8E46-8EFF22781B7C}"/>
            </c:ext>
          </c:extLst>
        </c:ser>
        <c:ser>
          <c:idx val="1"/>
          <c:order val="1"/>
          <c:tx>
            <c:strRef>
              <c:f>'Environment 5-yr trends'!$A$184</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trends'!$B$184:$F$184</c:f>
              <c:numCache>
                <c:formatCode>0</c:formatCode>
                <c:ptCount val="5"/>
                <c:pt idx="0">
                  <c:v>601688</c:v>
                </c:pt>
                <c:pt idx="1">
                  <c:v>1352765</c:v>
                </c:pt>
                <c:pt idx="2">
                  <c:v>1574528</c:v>
                </c:pt>
                <c:pt idx="3">
                  <c:v>636678</c:v>
                </c:pt>
                <c:pt idx="4">
                  <c:v>444230</c:v>
                </c:pt>
              </c:numCache>
            </c:numRef>
          </c:val>
          <c:smooth val="0"/>
          <c:extLst>
            <c:ext xmlns:c16="http://schemas.microsoft.com/office/drawing/2014/chart" uri="{C3380CC4-5D6E-409C-BE32-E72D297353CC}">
              <c16:uniqueId val="{00000001-C23F-4FC4-8E46-8EFF22781B7C}"/>
            </c:ext>
          </c:extLst>
        </c:ser>
        <c:ser>
          <c:idx val="2"/>
          <c:order val="2"/>
          <c:tx>
            <c:strRef>
              <c:f>'Environment 5-yr trends'!$A$185</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trends'!$B$185:$F$185</c:f>
              <c:numCache>
                <c:formatCode>0</c:formatCode>
                <c:ptCount val="5"/>
                <c:pt idx="0">
                  <c:v>0</c:v>
                </c:pt>
                <c:pt idx="1">
                  <c:v>0</c:v>
                </c:pt>
                <c:pt idx="2">
                  <c:v>1779000</c:v>
                </c:pt>
                <c:pt idx="3">
                  <c:v>248713</c:v>
                </c:pt>
                <c:pt idx="4">
                  <c:v>0</c:v>
                </c:pt>
              </c:numCache>
            </c:numRef>
          </c:val>
          <c:smooth val="0"/>
          <c:extLst>
            <c:ext xmlns:c16="http://schemas.microsoft.com/office/drawing/2014/chart" uri="{C3380CC4-5D6E-409C-BE32-E72D297353CC}">
              <c16:uniqueId val="{00000002-C23F-4FC4-8E46-8EFF22781B7C}"/>
            </c:ext>
          </c:extLst>
        </c:ser>
        <c:ser>
          <c:idx val="3"/>
          <c:order val="3"/>
          <c:tx>
            <c:strRef>
              <c:f>'Environment 5-yr trends'!$A$186</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trends'!$B$186:$F$186</c:f>
              <c:numCache>
                <c:formatCode>0</c:formatCode>
                <c:ptCount val="5"/>
                <c:pt idx="0">
                  <c:v>0</c:v>
                </c:pt>
                <c:pt idx="1">
                  <c:v>0</c:v>
                </c:pt>
                <c:pt idx="2">
                  <c:v>147199</c:v>
                </c:pt>
                <c:pt idx="3">
                  <c:v>244690</c:v>
                </c:pt>
                <c:pt idx="4">
                  <c:v>266889</c:v>
                </c:pt>
              </c:numCache>
            </c:numRef>
          </c:val>
          <c:smooth val="0"/>
          <c:extLst>
            <c:ext xmlns:c16="http://schemas.microsoft.com/office/drawing/2014/chart" uri="{C3380CC4-5D6E-409C-BE32-E72D297353CC}">
              <c16:uniqueId val="{00000003-C23F-4FC4-8E46-8EFF22781B7C}"/>
            </c:ext>
          </c:extLst>
        </c:ser>
        <c:ser>
          <c:idx val="4"/>
          <c:order val="4"/>
          <c:tx>
            <c:strRef>
              <c:f>'Environment 5-yr trends'!$A$187</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trends'!$B$187:$F$187</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C23F-4FC4-8E46-8EFF22781B7C}"/>
            </c:ext>
          </c:extLst>
        </c:ser>
        <c:ser>
          <c:idx val="5"/>
          <c:order val="5"/>
          <c:tx>
            <c:strRef>
              <c:f>'Environment 5-yr trends'!$A$188</c:f>
              <c:strCache>
                <c:ptCount val="1"/>
                <c:pt idx="0">
                  <c:v>Total</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trends'!$B$188:$F$188</c:f>
              <c:numCache>
                <c:formatCode>0</c:formatCode>
                <c:ptCount val="5"/>
                <c:pt idx="0">
                  <c:v>2044704</c:v>
                </c:pt>
                <c:pt idx="1">
                  <c:v>2304209</c:v>
                </c:pt>
                <c:pt idx="2">
                  <c:v>6984081</c:v>
                </c:pt>
                <c:pt idx="3">
                  <c:v>2193990</c:v>
                </c:pt>
                <c:pt idx="4">
                  <c:v>1797626</c:v>
                </c:pt>
              </c:numCache>
            </c:numRef>
          </c:val>
          <c:smooth val="0"/>
          <c:extLst>
            <c:ext xmlns:c16="http://schemas.microsoft.com/office/drawing/2014/chart" uri="{C3380CC4-5D6E-409C-BE32-E72D297353CC}">
              <c16:uniqueId val="{00000005-C23F-4FC4-8E46-8EFF22781B7C}"/>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Material moved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trends'!$A$191</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trends'!$B$191:$F$191</c:f>
              <c:numCache>
                <c:formatCode>0</c:formatCode>
                <c:ptCount val="5"/>
                <c:pt idx="0">
                  <c:v>6575586</c:v>
                </c:pt>
                <c:pt idx="1">
                  <c:v>4317376</c:v>
                </c:pt>
                <c:pt idx="2">
                  <c:v>7373251</c:v>
                </c:pt>
                <c:pt idx="3">
                  <c:v>5230496</c:v>
                </c:pt>
                <c:pt idx="4">
                  <c:v>5327542</c:v>
                </c:pt>
              </c:numCache>
            </c:numRef>
          </c:val>
          <c:smooth val="0"/>
          <c:extLst>
            <c:ext xmlns:c16="http://schemas.microsoft.com/office/drawing/2014/chart" uri="{C3380CC4-5D6E-409C-BE32-E72D297353CC}">
              <c16:uniqueId val="{00000000-523A-4D8B-9FEA-CC769C72810F}"/>
            </c:ext>
          </c:extLst>
        </c:ser>
        <c:ser>
          <c:idx val="1"/>
          <c:order val="1"/>
          <c:tx>
            <c:strRef>
              <c:f>'Environment 5-yr trends'!$A$192</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trends'!$B$192:$F$192</c:f>
              <c:numCache>
                <c:formatCode>0</c:formatCode>
                <c:ptCount val="5"/>
                <c:pt idx="0">
                  <c:v>1257526</c:v>
                </c:pt>
                <c:pt idx="1">
                  <c:v>1653405</c:v>
                </c:pt>
                <c:pt idx="2">
                  <c:v>4265528</c:v>
                </c:pt>
                <c:pt idx="3">
                  <c:v>10330732</c:v>
                </c:pt>
                <c:pt idx="4">
                  <c:v>7587850</c:v>
                </c:pt>
              </c:numCache>
            </c:numRef>
          </c:val>
          <c:smooth val="0"/>
          <c:extLst>
            <c:ext xmlns:c16="http://schemas.microsoft.com/office/drawing/2014/chart" uri="{C3380CC4-5D6E-409C-BE32-E72D297353CC}">
              <c16:uniqueId val="{00000001-523A-4D8B-9FEA-CC769C72810F}"/>
            </c:ext>
          </c:extLst>
        </c:ser>
        <c:ser>
          <c:idx val="2"/>
          <c:order val="2"/>
          <c:tx>
            <c:strRef>
              <c:f>'Environment 5-yr trends'!$A$193</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trends'!$B$193:$F$193</c:f>
              <c:numCache>
                <c:formatCode>0</c:formatCode>
                <c:ptCount val="5"/>
                <c:pt idx="0">
                  <c:v>0</c:v>
                </c:pt>
                <c:pt idx="1">
                  <c:v>0</c:v>
                </c:pt>
                <c:pt idx="2">
                  <c:v>2519090</c:v>
                </c:pt>
                <c:pt idx="3">
                  <c:v>523122</c:v>
                </c:pt>
                <c:pt idx="4">
                  <c:v>15109</c:v>
                </c:pt>
              </c:numCache>
            </c:numRef>
          </c:val>
          <c:smooth val="0"/>
          <c:extLst>
            <c:ext xmlns:c16="http://schemas.microsoft.com/office/drawing/2014/chart" uri="{C3380CC4-5D6E-409C-BE32-E72D297353CC}">
              <c16:uniqueId val="{00000002-523A-4D8B-9FEA-CC769C72810F}"/>
            </c:ext>
          </c:extLst>
        </c:ser>
        <c:ser>
          <c:idx val="3"/>
          <c:order val="3"/>
          <c:tx>
            <c:strRef>
              <c:f>'Environment 5-yr trends'!$A$194</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trends'!$B$194:$F$194</c:f>
              <c:numCache>
                <c:formatCode>0</c:formatCode>
                <c:ptCount val="5"/>
                <c:pt idx="0">
                  <c:v>0</c:v>
                </c:pt>
                <c:pt idx="1">
                  <c:v>0</c:v>
                </c:pt>
                <c:pt idx="2">
                  <c:v>205125</c:v>
                </c:pt>
                <c:pt idx="3">
                  <c:v>481299</c:v>
                </c:pt>
                <c:pt idx="4">
                  <c:v>952957</c:v>
                </c:pt>
              </c:numCache>
            </c:numRef>
          </c:val>
          <c:smooth val="0"/>
          <c:extLst>
            <c:ext xmlns:c16="http://schemas.microsoft.com/office/drawing/2014/chart" uri="{C3380CC4-5D6E-409C-BE32-E72D297353CC}">
              <c16:uniqueId val="{00000003-523A-4D8B-9FEA-CC769C72810F}"/>
            </c:ext>
          </c:extLst>
        </c:ser>
        <c:ser>
          <c:idx val="4"/>
          <c:order val="4"/>
          <c:tx>
            <c:strRef>
              <c:f>'Environment 5-yr trends'!$A$195</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trends'!$B$195:$F$195</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523A-4D8B-9FEA-CC769C72810F}"/>
            </c:ext>
          </c:extLst>
        </c:ser>
        <c:ser>
          <c:idx val="5"/>
          <c:order val="5"/>
          <c:tx>
            <c:strRef>
              <c:f>'Environment 5-yr trends'!$A$196</c:f>
              <c:strCache>
                <c:ptCount val="1"/>
                <c:pt idx="0">
                  <c:v>Total</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trends'!$B$196:$F$196</c:f>
              <c:numCache>
                <c:formatCode>0</c:formatCode>
                <c:ptCount val="5"/>
                <c:pt idx="0">
                  <c:v>7833112</c:v>
                </c:pt>
                <c:pt idx="1">
                  <c:v>5970781</c:v>
                </c:pt>
                <c:pt idx="2">
                  <c:v>14362994</c:v>
                </c:pt>
                <c:pt idx="3">
                  <c:v>16565649</c:v>
                </c:pt>
                <c:pt idx="4">
                  <c:v>13883458</c:v>
                </c:pt>
              </c:numCache>
            </c:numRef>
          </c:val>
          <c:smooth val="0"/>
          <c:extLst>
            <c:ext xmlns:c16="http://schemas.microsoft.com/office/drawing/2014/chart" uri="{C3380CC4-5D6E-409C-BE32-E72D297353CC}">
              <c16:uniqueId val="{00000005-523A-4D8B-9FEA-CC769C72810F}"/>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ore mined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trends'!$A$199</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trends'!$B$199:$F$199</c:f>
              <c:numCache>
                <c:formatCode>0</c:formatCode>
                <c:ptCount val="5"/>
                <c:pt idx="0">
                  <c:v>5132570</c:v>
                </c:pt>
                <c:pt idx="1">
                  <c:v>3365932</c:v>
                </c:pt>
                <c:pt idx="2">
                  <c:v>3889897</c:v>
                </c:pt>
                <c:pt idx="3">
                  <c:v>4144041</c:v>
                </c:pt>
                <c:pt idx="4">
                  <c:v>4241035</c:v>
                </c:pt>
              </c:numCache>
            </c:numRef>
          </c:val>
          <c:smooth val="0"/>
          <c:extLst>
            <c:ext xmlns:c16="http://schemas.microsoft.com/office/drawing/2014/chart" uri="{C3380CC4-5D6E-409C-BE32-E72D297353CC}">
              <c16:uniqueId val="{00000000-9585-4124-97C2-44EBA6ABF6BB}"/>
            </c:ext>
          </c:extLst>
        </c:ser>
        <c:ser>
          <c:idx val="1"/>
          <c:order val="1"/>
          <c:tx>
            <c:strRef>
              <c:f>'Environment 5-yr trends'!$A$200</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trends'!$B$200:$F$200</c:f>
              <c:numCache>
                <c:formatCode>0</c:formatCode>
                <c:ptCount val="5"/>
                <c:pt idx="0">
                  <c:v>0</c:v>
                </c:pt>
                <c:pt idx="1">
                  <c:v>300640</c:v>
                </c:pt>
                <c:pt idx="2">
                  <c:v>2691000</c:v>
                </c:pt>
                <c:pt idx="3">
                  <c:v>4709907</c:v>
                </c:pt>
                <c:pt idx="4">
                  <c:v>4235790</c:v>
                </c:pt>
              </c:numCache>
            </c:numRef>
          </c:val>
          <c:smooth val="0"/>
          <c:extLst>
            <c:ext xmlns:c16="http://schemas.microsoft.com/office/drawing/2014/chart" uri="{C3380CC4-5D6E-409C-BE32-E72D297353CC}">
              <c16:uniqueId val="{00000001-9585-4124-97C2-44EBA6ABF6BB}"/>
            </c:ext>
          </c:extLst>
        </c:ser>
        <c:ser>
          <c:idx val="2"/>
          <c:order val="2"/>
          <c:tx>
            <c:strRef>
              <c:f>'Environment 5-yr trends'!$A$201</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trends'!$B$201:$F$201</c:f>
              <c:numCache>
                <c:formatCode>0</c:formatCode>
                <c:ptCount val="5"/>
                <c:pt idx="0">
                  <c:v>0</c:v>
                </c:pt>
                <c:pt idx="1">
                  <c:v>0</c:v>
                </c:pt>
                <c:pt idx="2">
                  <c:v>740608</c:v>
                </c:pt>
                <c:pt idx="3">
                  <c:v>274409</c:v>
                </c:pt>
                <c:pt idx="4">
                  <c:v>15109</c:v>
                </c:pt>
              </c:numCache>
            </c:numRef>
          </c:val>
          <c:smooth val="0"/>
          <c:extLst>
            <c:ext xmlns:c16="http://schemas.microsoft.com/office/drawing/2014/chart" uri="{C3380CC4-5D6E-409C-BE32-E72D297353CC}">
              <c16:uniqueId val="{00000002-9585-4124-97C2-44EBA6ABF6BB}"/>
            </c:ext>
          </c:extLst>
        </c:ser>
        <c:ser>
          <c:idx val="3"/>
          <c:order val="3"/>
          <c:tx>
            <c:strRef>
              <c:f>'Environment 5-yr trends'!$A$202</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trends'!$B$202:$F$202</c:f>
              <c:numCache>
                <c:formatCode>0</c:formatCode>
                <c:ptCount val="5"/>
                <c:pt idx="0">
                  <c:v>0</c:v>
                </c:pt>
                <c:pt idx="1">
                  <c:v>0</c:v>
                </c:pt>
                <c:pt idx="2">
                  <c:v>57926</c:v>
                </c:pt>
                <c:pt idx="3">
                  <c:v>236609</c:v>
                </c:pt>
                <c:pt idx="4">
                  <c:v>686068</c:v>
                </c:pt>
              </c:numCache>
            </c:numRef>
          </c:val>
          <c:smooth val="0"/>
          <c:extLst>
            <c:ext xmlns:c16="http://schemas.microsoft.com/office/drawing/2014/chart" uri="{C3380CC4-5D6E-409C-BE32-E72D297353CC}">
              <c16:uniqueId val="{00000003-9585-4124-97C2-44EBA6ABF6BB}"/>
            </c:ext>
          </c:extLst>
        </c:ser>
        <c:ser>
          <c:idx val="4"/>
          <c:order val="4"/>
          <c:tx>
            <c:strRef>
              <c:f>'Environment 5-yr trends'!$A$203</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trends'!$B$203:$F$203</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9585-4124-97C2-44EBA6ABF6BB}"/>
            </c:ext>
          </c:extLst>
        </c:ser>
        <c:ser>
          <c:idx val="5"/>
          <c:order val="5"/>
          <c:tx>
            <c:strRef>
              <c:f>'Environment 5-yr trends'!$A$204</c:f>
              <c:strCache>
                <c:ptCount val="1"/>
                <c:pt idx="0">
                  <c:v>Total</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trends'!$B$204:$F$204</c:f>
              <c:numCache>
                <c:formatCode>0</c:formatCode>
                <c:ptCount val="5"/>
                <c:pt idx="0">
                  <c:v>5132570</c:v>
                </c:pt>
                <c:pt idx="1">
                  <c:v>3666572</c:v>
                </c:pt>
                <c:pt idx="2">
                  <c:v>7379431</c:v>
                </c:pt>
                <c:pt idx="3">
                  <c:v>9364966</c:v>
                </c:pt>
                <c:pt idx="4">
                  <c:v>9178002</c:v>
                </c:pt>
              </c:numCache>
            </c:numRef>
          </c:val>
          <c:smooth val="0"/>
          <c:extLst>
            <c:ext xmlns:c16="http://schemas.microsoft.com/office/drawing/2014/chart" uri="{C3380CC4-5D6E-409C-BE32-E72D297353CC}">
              <c16:uniqueId val="{00000005-9585-4124-97C2-44EBA6ABF6BB}"/>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Liquid fossil fuels (kL)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trends'!$A$207</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trends'!$B$207:$F$207</c:f>
              <c:numCache>
                <c:formatCode>0</c:formatCode>
                <c:ptCount val="5"/>
                <c:pt idx="0">
                  <c:v>26111</c:v>
                </c:pt>
                <c:pt idx="1">
                  <c:v>13847</c:v>
                </c:pt>
                <c:pt idx="2">
                  <c:v>15471</c:v>
                </c:pt>
                <c:pt idx="3">
                  <c:v>18323</c:v>
                </c:pt>
                <c:pt idx="4">
                  <c:v>17025.07</c:v>
                </c:pt>
              </c:numCache>
            </c:numRef>
          </c:val>
          <c:smooth val="0"/>
          <c:extLst>
            <c:ext xmlns:c16="http://schemas.microsoft.com/office/drawing/2014/chart" uri="{C3380CC4-5D6E-409C-BE32-E72D297353CC}">
              <c16:uniqueId val="{00000000-E30A-4B97-AE6D-BB7E622DD31D}"/>
            </c:ext>
          </c:extLst>
        </c:ser>
        <c:ser>
          <c:idx val="1"/>
          <c:order val="1"/>
          <c:tx>
            <c:strRef>
              <c:f>'Environment 5-yr trends'!$A$208</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trends'!$B$208:$F$208</c:f>
              <c:numCache>
                <c:formatCode>0</c:formatCode>
                <c:ptCount val="5"/>
                <c:pt idx="0">
                  <c:v>4947</c:v>
                </c:pt>
                <c:pt idx="1">
                  <c:v>13004</c:v>
                </c:pt>
                <c:pt idx="2">
                  <c:v>12251</c:v>
                </c:pt>
                <c:pt idx="3">
                  <c:v>11447</c:v>
                </c:pt>
                <c:pt idx="4">
                  <c:v>14428.347</c:v>
                </c:pt>
              </c:numCache>
            </c:numRef>
          </c:val>
          <c:smooth val="0"/>
          <c:extLst>
            <c:ext xmlns:c16="http://schemas.microsoft.com/office/drawing/2014/chart" uri="{C3380CC4-5D6E-409C-BE32-E72D297353CC}">
              <c16:uniqueId val="{00000001-E30A-4B97-AE6D-BB7E622DD31D}"/>
            </c:ext>
          </c:extLst>
        </c:ser>
        <c:ser>
          <c:idx val="2"/>
          <c:order val="2"/>
          <c:tx>
            <c:strRef>
              <c:f>'Environment 5-yr trends'!$A$209</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trends'!$B$209:$F$209</c:f>
              <c:numCache>
                <c:formatCode>0</c:formatCode>
                <c:ptCount val="5"/>
                <c:pt idx="0">
                  <c:v>0</c:v>
                </c:pt>
                <c:pt idx="1">
                  <c:v>0</c:v>
                </c:pt>
                <c:pt idx="2">
                  <c:v>918</c:v>
                </c:pt>
                <c:pt idx="3">
                  <c:v>1182</c:v>
                </c:pt>
                <c:pt idx="4">
                  <c:v>515.41600000000005</c:v>
                </c:pt>
              </c:numCache>
            </c:numRef>
          </c:val>
          <c:smooth val="0"/>
          <c:extLst>
            <c:ext xmlns:c16="http://schemas.microsoft.com/office/drawing/2014/chart" uri="{C3380CC4-5D6E-409C-BE32-E72D297353CC}">
              <c16:uniqueId val="{00000002-E30A-4B97-AE6D-BB7E622DD31D}"/>
            </c:ext>
          </c:extLst>
        </c:ser>
        <c:ser>
          <c:idx val="3"/>
          <c:order val="3"/>
          <c:tx>
            <c:strRef>
              <c:f>'Environment 5-yr trends'!$A$210</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trends'!$B$210:$F$210</c:f>
              <c:numCache>
                <c:formatCode>0</c:formatCode>
                <c:ptCount val="5"/>
                <c:pt idx="0">
                  <c:v>0</c:v>
                </c:pt>
                <c:pt idx="1">
                  <c:v>0</c:v>
                </c:pt>
                <c:pt idx="2">
                  <c:v>680</c:v>
                </c:pt>
                <c:pt idx="3">
                  <c:v>1410</c:v>
                </c:pt>
                <c:pt idx="4">
                  <c:v>1572.884</c:v>
                </c:pt>
              </c:numCache>
            </c:numRef>
          </c:val>
          <c:smooth val="0"/>
          <c:extLst>
            <c:ext xmlns:c16="http://schemas.microsoft.com/office/drawing/2014/chart" uri="{C3380CC4-5D6E-409C-BE32-E72D297353CC}">
              <c16:uniqueId val="{00000003-E30A-4B97-AE6D-BB7E622DD31D}"/>
            </c:ext>
          </c:extLst>
        </c:ser>
        <c:ser>
          <c:idx val="4"/>
          <c:order val="4"/>
          <c:tx>
            <c:strRef>
              <c:f>'Environment 5-yr trends'!$A$211</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trends'!$B$211:$F$211</c:f>
              <c:numCache>
                <c:formatCode>0</c:formatCode>
                <c:ptCount val="5"/>
                <c:pt idx="0">
                  <c:v>0</c:v>
                </c:pt>
                <c:pt idx="1">
                  <c:v>0</c:v>
                </c:pt>
                <c:pt idx="2">
                  <c:v>0</c:v>
                </c:pt>
                <c:pt idx="3">
                  <c:v>847</c:v>
                </c:pt>
                <c:pt idx="4">
                  <c:v>481.86</c:v>
                </c:pt>
              </c:numCache>
            </c:numRef>
          </c:val>
          <c:smooth val="0"/>
          <c:extLst>
            <c:ext xmlns:c16="http://schemas.microsoft.com/office/drawing/2014/chart" uri="{C3380CC4-5D6E-409C-BE32-E72D297353CC}">
              <c16:uniqueId val="{00000004-E30A-4B97-AE6D-BB7E622DD31D}"/>
            </c:ext>
          </c:extLst>
        </c:ser>
        <c:ser>
          <c:idx val="5"/>
          <c:order val="5"/>
          <c:tx>
            <c:strRef>
              <c:f>'Environment 5-yr trends'!$A$212</c:f>
              <c:strCache>
                <c:ptCount val="1"/>
                <c:pt idx="0">
                  <c:v>Total</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trends'!$B$212:$F$212</c:f>
              <c:numCache>
                <c:formatCode>0</c:formatCode>
                <c:ptCount val="5"/>
                <c:pt idx="0">
                  <c:v>31058</c:v>
                </c:pt>
                <c:pt idx="1">
                  <c:v>26851</c:v>
                </c:pt>
                <c:pt idx="2">
                  <c:v>29320</c:v>
                </c:pt>
                <c:pt idx="3">
                  <c:v>33209</c:v>
                </c:pt>
                <c:pt idx="4">
                  <c:v>34023.577000000005</c:v>
                </c:pt>
              </c:numCache>
            </c:numRef>
          </c:val>
          <c:smooth val="0"/>
          <c:extLst>
            <c:ext xmlns:c16="http://schemas.microsoft.com/office/drawing/2014/chart" uri="{C3380CC4-5D6E-409C-BE32-E72D297353CC}">
              <c16:uniqueId val="{00000005-E30A-4B97-AE6D-BB7E622DD31D}"/>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Lubricants (kL)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trends'!$A$215</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trends'!$B$215:$F$215</c:f>
              <c:numCache>
                <c:formatCode>0</c:formatCode>
                <c:ptCount val="5"/>
                <c:pt idx="0">
                  <c:v>578</c:v>
                </c:pt>
                <c:pt idx="1">
                  <c:v>562.9</c:v>
                </c:pt>
                <c:pt idx="2">
                  <c:v>553.9</c:v>
                </c:pt>
                <c:pt idx="3">
                  <c:v>551</c:v>
                </c:pt>
                <c:pt idx="4">
                  <c:v>512.29999999999995</c:v>
                </c:pt>
              </c:numCache>
            </c:numRef>
          </c:val>
          <c:smooth val="0"/>
          <c:extLst>
            <c:ext xmlns:c16="http://schemas.microsoft.com/office/drawing/2014/chart" uri="{C3380CC4-5D6E-409C-BE32-E72D297353CC}">
              <c16:uniqueId val="{00000000-C081-45D4-A8EF-9C14E200AC50}"/>
            </c:ext>
          </c:extLst>
        </c:ser>
        <c:ser>
          <c:idx val="1"/>
          <c:order val="1"/>
          <c:tx>
            <c:strRef>
              <c:f>'Environment 5-yr trends'!$A$216</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trends'!$B$216:$F$216</c:f>
              <c:numCache>
                <c:formatCode>0</c:formatCode>
                <c:ptCount val="5"/>
                <c:pt idx="0">
                  <c:v>71</c:v>
                </c:pt>
                <c:pt idx="1">
                  <c:v>193</c:v>
                </c:pt>
                <c:pt idx="2">
                  <c:v>363.6</c:v>
                </c:pt>
                <c:pt idx="3">
                  <c:v>162</c:v>
                </c:pt>
                <c:pt idx="4">
                  <c:v>285.2</c:v>
                </c:pt>
              </c:numCache>
            </c:numRef>
          </c:val>
          <c:smooth val="0"/>
          <c:extLst>
            <c:ext xmlns:c16="http://schemas.microsoft.com/office/drawing/2014/chart" uri="{C3380CC4-5D6E-409C-BE32-E72D297353CC}">
              <c16:uniqueId val="{00000001-C081-45D4-A8EF-9C14E200AC50}"/>
            </c:ext>
          </c:extLst>
        </c:ser>
        <c:ser>
          <c:idx val="2"/>
          <c:order val="2"/>
          <c:tx>
            <c:strRef>
              <c:f>'Environment 5-yr trends'!$A$217</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trends'!$B$217:$F$217</c:f>
              <c:numCache>
                <c:formatCode>0</c:formatCode>
                <c:ptCount val="5"/>
                <c:pt idx="0">
                  <c:v>0</c:v>
                </c:pt>
                <c:pt idx="1">
                  <c:v>0</c:v>
                </c:pt>
                <c:pt idx="2">
                  <c:v>48.6</c:v>
                </c:pt>
                <c:pt idx="3">
                  <c:v>95.3</c:v>
                </c:pt>
                <c:pt idx="4">
                  <c:v>6.8810000000000002</c:v>
                </c:pt>
              </c:numCache>
            </c:numRef>
          </c:val>
          <c:smooth val="0"/>
          <c:extLst>
            <c:ext xmlns:c16="http://schemas.microsoft.com/office/drawing/2014/chart" uri="{C3380CC4-5D6E-409C-BE32-E72D297353CC}">
              <c16:uniqueId val="{00000002-C081-45D4-A8EF-9C14E200AC50}"/>
            </c:ext>
          </c:extLst>
        </c:ser>
        <c:ser>
          <c:idx val="3"/>
          <c:order val="3"/>
          <c:tx>
            <c:strRef>
              <c:f>'Environment 5-yr trends'!$A$218</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trends'!$B$218:$F$218</c:f>
              <c:numCache>
                <c:formatCode>0</c:formatCode>
                <c:ptCount val="5"/>
                <c:pt idx="0">
                  <c:v>0</c:v>
                </c:pt>
                <c:pt idx="1">
                  <c:v>0</c:v>
                </c:pt>
                <c:pt idx="2">
                  <c:v>44.3</c:v>
                </c:pt>
                <c:pt idx="3">
                  <c:v>23.9</c:v>
                </c:pt>
                <c:pt idx="4">
                  <c:v>24.952999999999999</c:v>
                </c:pt>
              </c:numCache>
            </c:numRef>
          </c:val>
          <c:smooth val="0"/>
          <c:extLst>
            <c:ext xmlns:c16="http://schemas.microsoft.com/office/drawing/2014/chart" uri="{C3380CC4-5D6E-409C-BE32-E72D297353CC}">
              <c16:uniqueId val="{00000003-C081-45D4-A8EF-9C14E200AC50}"/>
            </c:ext>
          </c:extLst>
        </c:ser>
        <c:ser>
          <c:idx val="4"/>
          <c:order val="4"/>
          <c:tx>
            <c:strRef>
              <c:f>'Environment 5-yr trends'!$A$219</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trends'!$B$219:$F$219</c:f>
              <c:numCache>
                <c:formatCode>0</c:formatCode>
                <c:ptCount val="5"/>
                <c:pt idx="0">
                  <c:v>0</c:v>
                </c:pt>
                <c:pt idx="1">
                  <c:v>0</c:v>
                </c:pt>
                <c:pt idx="2">
                  <c:v>0</c:v>
                </c:pt>
                <c:pt idx="3">
                  <c:v>0</c:v>
                </c:pt>
                <c:pt idx="4">
                  <c:v>7.2</c:v>
                </c:pt>
              </c:numCache>
            </c:numRef>
          </c:val>
          <c:smooth val="0"/>
          <c:extLst>
            <c:ext xmlns:c16="http://schemas.microsoft.com/office/drawing/2014/chart" uri="{C3380CC4-5D6E-409C-BE32-E72D297353CC}">
              <c16:uniqueId val="{00000004-C081-45D4-A8EF-9C14E200AC50}"/>
            </c:ext>
          </c:extLst>
        </c:ser>
        <c:ser>
          <c:idx val="5"/>
          <c:order val="5"/>
          <c:tx>
            <c:strRef>
              <c:f>'Environment 5-yr trends'!$A$220</c:f>
              <c:strCache>
                <c:ptCount val="1"/>
                <c:pt idx="0">
                  <c:v>Total</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trends'!$B$220:$F$220</c:f>
              <c:numCache>
                <c:formatCode>0</c:formatCode>
                <c:ptCount val="5"/>
                <c:pt idx="0">
                  <c:v>649</c:v>
                </c:pt>
                <c:pt idx="1">
                  <c:v>755.9</c:v>
                </c:pt>
                <c:pt idx="2">
                  <c:v>1010.4</c:v>
                </c:pt>
                <c:pt idx="3">
                  <c:v>832.19999999999993</c:v>
                </c:pt>
                <c:pt idx="4">
                  <c:v>836.53399999999999</c:v>
                </c:pt>
              </c:numCache>
            </c:numRef>
          </c:val>
          <c:smooth val="0"/>
          <c:extLst>
            <c:ext xmlns:c16="http://schemas.microsoft.com/office/drawing/2014/chart" uri="{C3380CC4-5D6E-409C-BE32-E72D297353CC}">
              <c16:uniqueId val="{00000005-C081-45D4-A8EF-9C14E200AC50}"/>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Explosives (t)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'Environment 5-yr trends'!$A$223</c:f>
              <c:strCache>
                <c:ptCount val="1"/>
                <c:pt idx="0">
                  <c:v>Prominent Hill</c:v>
                </c:pt>
              </c:strCache>
            </c:strRef>
          </c:tx>
          <c:spPr>
            <a:ln w="28575" cap="rnd">
              <a:solidFill>
                <a:schemeClr val="accent1"/>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trends'!$B$223:$F$223</c:f>
              <c:numCache>
                <c:formatCode>0</c:formatCode>
                <c:ptCount val="5"/>
                <c:pt idx="0">
                  <c:v>3671</c:v>
                </c:pt>
                <c:pt idx="1">
                  <c:v>1607.5</c:v>
                </c:pt>
                <c:pt idx="2">
                  <c:v>1974.5</c:v>
                </c:pt>
                <c:pt idx="3">
                  <c:v>681.3</c:v>
                </c:pt>
                <c:pt idx="4">
                  <c:v>0</c:v>
                </c:pt>
              </c:numCache>
            </c:numRef>
          </c:val>
          <c:smooth val="0"/>
          <c:extLst>
            <c:ext xmlns:c16="http://schemas.microsoft.com/office/drawing/2014/chart" uri="{C3380CC4-5D6E-409C-BE32-E72D297353CC}">
              <c16:uniqueId val="{00000000-AE86-4937-8941-B5749E45EFAD}"/>
            </c:ext>
          </c:extLst>
        </c:ser>
        <c:ser>
          <c:idx val="1"/>
          <c:order val="1"/>
          <c:tx>
            <c:strRef>
              <c:f>'Environment 5-yr trends'!$A$224</c:f>
              <c:strCache>
                <c:ptCount val="1"/>
                <c:pt idx="0">
                  <c:v>Carrapateena</c:v>
                </c:pt>
              </c:strCache>
            </c:strRef>
          </c:tx>
          <c:spPr>
            <a:ln w="28575" cap="rnd">
              <a:solidFill>
                <a:schemeClr val="accent2"/>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trends'!$B$224:$F$224</c:f>
              <c:numCache>
                <c:formatCode>0</c:formatCode>
                <c:ptCount val="5"/>
                <c:pt idx="0">
                  <c:v>368</c:v>
                </c:pt>
                <c:pt idx="1">
                  <c:v>1550.3</c:v>
                </c:pt>
                <c:pt idx="2">
                  <c:v>2270</c:v>
                </c:pt>
                <c:pt idx="3">
                  <c:v>3894</c:v>
                </c:pt>
                <c:pt idx="4">
                  <c:v>2899</c:v>
                </c:pt>
              </c:numCache>
            </c:numRef>
          </c:val>
          <c:smooth val="0"/>
          <c:extLst>
            <c:ext xmlns:c16="http://schemas.microsoft.com/office/drawing/2014/chart" uri="{C3380CC4-5D6E-409C-BE32-E72D297353CC}">
              <c16:uniqueId val="{00000001-AE86-4937-8941-B5749E45EFAD}"/>
            </c:ext>
          </c:extLst>
        </c:ser>
        <c:ser>
          <c:idx val="2"/>
          <c:order val="2"/>
          <c:tx>
            <c:strRef>
              <c:f>'Environment 5-yr trends'!$A$225</c:f>
              <c:strCache>
                <c:ptCount val="1"/>
                <c:pt idx="0">
                  <c:v>Antas</c:v>
                </c:pt>
              </c:strCache>
            </c:strRef>
          </c:tx>
          <c:spPr>
            <a:ln w="28575" cap="rnd">
              <a:solidFill>
                <a:schemeClr val="accent3"/>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trends'!$B$225:$F$225</c:f>
              <c:numCache>
                <c:formatCode>0</c:formatCode>
                <c:ptCount val="5"/>
                <c:pt idx="0">
                  <c:v>0</c:v>
                </c:pt>
                <c:pt idx="1">
                  <c:v>0</c:v>
                </c:pt>
                <c:pt idx="2">
                  <c:v>1096</c:v>
                </c:pt>
                <c:pt idx="3">
                  <c:v>191.3</c:v>
                </c:pt>
                <c:pt idx="4">
                  <c:v>0</c:v>
                </c:pt>
              </c:numCache>
            </c:numRef>
          </c:val>
          <c:smooth val="0"/>
          <c:extLst>
            <c:ext xmlns:c16="http://schemas.microsoft.com/office/drawing/2014/chart" uri="{C3380CC4-5D6E-409C-BE32-E72D297353CC}">
              <c16:uniqueId val="{00000002-AE86-4937-8941-B5749E45EFAD}"/>
            </c:ext>
          </c:extLst>
        </c:ser>
        <c:ser>
          <c:idx val="3"/>
          <c:order val="3"/>
          <c:tx>
            <c:strRef>
              <c:f>'Environment 5-yr trends'!$A$226</c:f>
              <c:strCache>
                <c:ptCount val="1"/>
                <c:pt idx="0">
                  <c:v>Pedra Branca</c:v>
                </c:pt>
              </c:strCache>
            </c:strRef>
          </c:tx>
          <c:spPr>
            <a:ln w="28575" cap="rnd">
              <a:solidFill>
                <a:schemeClr val="accent4"/>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trends'!$B$226:$F$226</c:f>
              <c:numCache>
                <c:formatCode>0</c:formatCode>
                <c:ptCount val="5"/>
                <c:pt idx="0">
                  <c:v>0</c:v>
                </c:pt>
                <c:pt idx="1">
                  <c:v>0</c:v>
                </c:pt>
                <c:pt idx="2">
                  <c:v>238.9</c:v>
                </c:pt>
                <c:pt idx="3">
                  <c:v>492.4</c:v>
                </c:pt>
                <c:pt idx="4">
                  <c:v>24.798999999999999</c:v>
                </c:pt>
              </c:numCache>
            </c:numRef>
          </c:val>
          <c:smooth val="0"/>
          <c:extLst>
            <c:ext xmlns:c16="http://schemas.microsoft.com/office/drawing/2014/chart" uri="{C3380CC4-5D6E-409C-BE32-E72D297353CC}">
              <c16:uniqueId val="{00000003-AE86-4937-8941-B5749E45EFAD}"/>
            </c:ext>
          </c:extLst>
        </c:ser>
        <c:ser>
          <c:idx val="4"/>
          <c:order val="4"/>
          <c:tx>
            <c:strRef>
              <c:f>'Environment 5-yr trends'!$A$227</c:f>
              <c:strCache>
                <c:ptCount val="1"/>
                <c:pt idx="0">
                  <c:v>West Mugrave</c:v>
                </c:pt>
              </c:strCache>
            </c:strRef>
          </c:tx>
          <c:spPr>
            <a:ln w="28575" cap="rnd">
              <a:solidFill>
                <a:schemeClr val="accent5"/>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trends'!$B$227:$F$227</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AE86-4937-8941-B5749E45EFAD}"/>
            </c:ext>
          </c:extLst>
        </c:ser>
        <c:ser>
          <c:idx val="5"/>
          <c:order val="5"/>
          <c:tx>
            <c:strRef>
              <c:f>'Environment 5-yr trends'!$A$228</c:f>
              <c:strCache>
                <c:ptCount val="1"/>
                <c:pt idx="0">
                  <c:v>Total</c:v>
                </c:pt>
              </c:strCache>
            </c:strRef>
          </c:tx>
          <c:spPr>
            <a:ln w="28575" cap="rnd">
              <a:solidFill>
                <a:schemeClr val="accent6"/>
              </a:solidFill>
              <a:round/>
            </a:ln>
            <a:effectLst/>
          </c:spPr>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trends'!$B$228:$F$228</c:f>
              <c:numCache>
                <c:formatCode>0</c:formatCode>
                <c:ptCount val="5"/>
                <c:pt idx="0">
                  <c:v>4039</c:v>
                </c:pt>
                <c:pt idx="1">
                  <c:v>3157.8</c:v>
                </c:pt>
                <c:pt idx="2">
                  <c:v>5579.4</c:v>
                </c:pt>
                <c:pt idx="3">
                  <c:v>5259</c:v>
                </c:pt>
                <c:pt idx="4">
                  <c:v>2923.799</c:v>
                </c:pt>
              </c:numCache>
            </c:numRef>
          </c:val>
          <c:smooth val="0"/>
          <c:extLst>
            <c:ext xmlns:c16="http://schemas.microsoft.com/office/drawing/2014/chart" uri="{C3380CC4-5D6E-409C-BE32-E72D297353CC}">
              <c16:uniqueId val="{00000005-AE86-4937-8941-B5749E45EFAD}"/>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GHG Emissions - scope 1 &amp; 2 (tCO</a:t>
            </a:r>
            <a:r>
              <a:rPr lang="en-AU" baseline="-25000"/>
              <a:t>2</a:t>
            </a:r>
            <a:r>
              <a:rPr lang="en-AU"/>
              <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v>Scope 1</c:v>
          </c:tx>
          <c:spPr>
            <a:solidFill>
              <a:schemeClr val="accent1"/>
            </a:solidFill>
            <a:ln>
              <a:noFill/>
            </a:ln>
            <a:effectLst/>
          </c:spPr>
          <c:cat>
            <c:numRef>
              <c:f>'Environment 5-yr trends'!$B$1:$F$1</c:f>
              <c:numCache>
                <c:formatCode>General</c:formatCode>
                <c:ptCount val="5"/>
                <c:pt idx="0">
                  <c:v>2018</c:v>
                </c:pt>
                <c:pt idx="1">
                  <c:v>2019</c:v>
                </c:pt>
                <c:pt idx="2">
                  <c:v>2020</c:v>
                </c:pt>
                <c:pt idx="3">
                  <c:v>2021</c:v>
                </c:pt>
                <c:pt idx="4">
                  <c:v>2022</c:v>
                </c:pt>
              </c:numCache>
            </c:numRef>
          </c:cat>
          <c:val>
            <c:numRef>
              <c:f>'Environment 5-yr trends'!$B$41:$F$41</c:f>
              <c:numCache>
                <c:formatCode>_-* #,##0_-;\-* #,##0_-;_-* "-"??_-;_-@_-</c:formatCode>
                <c:ptCount val="5"/>
                <c:pt idx="0" formatCode="0">
                  <c:v>85258</c:v>
                </c:pt>
                <c:pt idx="1">
                  <c:v>77273</c:v>
                </c:pt>
                <c:pt idx="2">
                  <c:v>85555</c:v>
                </c:pt>
                <c:pt idx="3">
                  <c:v>94720</c:v>
                </c:pt>
                <c:pt idx="4">
                  <c:v>95387.055867600007</c:v>
                </c:pt>
              </c:numCache>
            </c:numRef>
          </c:val>
          <c:extLst>
            <c:ext xmlns:c16="http://schemas.microsoft.com/office/drawing/2014/chart" uri="{C3380CC4-5D6E-409C-BE32-E72D297353CC}">
              <c16:uniqueId val="{00000000-7B0A-4795-A667-511433485A95}"/>
            </c:ext>
          </c:extLst>
        </c:ser>
        <c:ser>
          <c:idx val="1"/>
          <c:order val="1"/>
          <c:tx>
            <c:v>Scope 2</c:v>
          </c:tx>
          <c:spPr>
            <a:solidFill>
              <a:schemeClr val="accent2"/>
            </a:solidFill>
            <a:ln>
              <a:noFill/>
            </a:ln>
            <a:effectLst/>
          </c:spPr>
          <c:val>
            <c:numRef>
              <c:f>'Environment 5-yr trends'!$B$51:$F$51</c:f>
              <c:numCache>
                <c:formatCode>_-* #,##0_-;\-* #,##0_-;_-* "-"??_-;_-@_-</c:formatCode>
                <c:ptCount val="5"/>
                <c:pt idx="0" formatCode="0">
                  <c:v>167980</c:v>
                </c:pt>
                <c:pt idx="1">
                  <c:v>176627</c:v>
                </c:pt>
                <c:pt idx="2">
                  <c:v>192334</c:v>
                </c:pt>
                <c:pt idx="3">
                  <c:v>249902</c:v>
                </c:pt>
                <c:pt idx="4">
                  <c:v>230651.335385552</c:v>
                </c:pt>
              </c:numCache>
            </c:numRef>
          </c:val>
          <c:extLst>
            <c:ext xmlns:c16="http://schemas.microsoft.com/office/drawing/2014/chart" uri="{C3380CC4-5D6E-409C-BE32-E72D297353CC}">
              <c16:uniqueId val="{00000000-511C-4377-AABF-24F6ACFC918C}"/>
            </c:ext>
          </c:extLst>
        </c:ser>
        <c:dLbls>
          <c:showLegendKey val="0"/>
          <c:showVal val="0"/>
          <c:showCatName val="0"/>
          <c:showSerName val="0"/>
          <c:showPercent val="0"/>
          <c:showBubbleSize val="0"/>
        </c:dLbls>
        <c:axId val="1579392192"/>
        <c:axId val="1579388032"/>
      </c:area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Non-mineral</a:t>
            </a:r>
            <a:r>
              <a:rPr lang="en-AU" baseline="0"/>
              <a:t> waste</a:t>
            </a:r>
            <a:endParaRPr lang="en-AU"/>
          </a:p>
        </c:rich>
      </c:tx>
      <c:overlay val="0"/>
      <c:spPr>
        <a:noFill/>
        <a:ln>
          <a:noFill/>
        </a:ln>
        <a:effectLst/>
      </c:spPr>
    </c:title>
    <c:autoTitleDeleted val="0"/>
    <c:plotArea>
      <c:layout/>
      <c:lineChart>
        <c:grouping val="standard"/>
        <c:varyColors val="0"/>
        <c:ser>
          <c:idx val="6"/>
          <c:order val="0"/>
          <c:tx>
            <c:strRef>
              <c:f>'Environment 5-yr trends'!$A$231</c:f>
              <c:strCache>
                <c:ptCount val="1"/>
                <c:pt idx="0">
                  <c:v>Solid recycled (t)</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trends'!$B$237:$F$237</c:f>
              <c:numCache>
                <c:formatCode>0</c:formatCode>
                <c:ptCount val="5"/>
                <c:pt idx="0">
                  <c:v>74401</c:v>
                </c:pt>
                <c:pt idx="1">
                  <c:v>1120.5999999999999</c:v>
                </c:pt>
                <c:pt idx="2">
                  <c:v>2159.1999999999998</c:v>
                </c:pt>
                <c:pt idx="3">
                  <c:v>3048</c:v>
                </c:pt>
                <c:pt idx="4">
                  <c:v>2673.6430000000005</c:v>
                </c:pt>
              </c:numCache>
            </c:numRef>
          </c:val>
          <c:smooth val="0"/>
          <c:extLst>
            <c:ext xmlns:c16="http://schemas.microsoft.com/office/drawing/2014/chart" uri="{C3380CC4-5D6E-409C-BE32-E72D297353CC}">
              <c16:uniqueId val="{00000000-CD66-4655-AF33-606FA6D15FC8}"/>
            </c:ext>
          </c:extLst>
        </c:ser>
        <c:ser>
          <c:idx val="1"/>
          <c:order val="1"/>
          <c:tx>
            <c:strRef>
              <c:f>'Environment 5-yr trends'!$A$239</c:f>
              <c:strCache>
                <c:ptCount val="1"/>
                <c:pt idx="0">
                  <c:v>Liquid recycled (l)</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trends'!$B$245:$F$245</c:f>
              <c:numCache>
                <c:formatCode>0</c:formatCode>
                <c:ptCount val="5"/>
                <c:pt idx="0">
                  <c:v>58701</c:v>
                </c:pt>
                <c:pt idx="1">
                  <c:v>44744</c:v>
                </c:pt>
                <c:pt idx="2">
                  <c:v>148160</c:v>
                </c:pt>
                <c:pt idx="3">
                  <c:v>3560</c:v>
                </c:pt>
                <c:pt idx="4">
                  <c:v>22560</c:v>
                </c:pt>
              </c:numCache>
            </c:numRef>
          </c:val>
          <c:smooth val="0"/>
          <c:extLst>
            <c:ext xmlns:c16="http://schemas.microsoft.com/office/drawing/2014/chart" uri="{C3380CC4-5D6E-409C-BE32-E72D297353CC}">
              <c16:uniqueId val="{00000007-CD66-4655-AF33-606FA6D15FC8}"/>
            </c:ext>
          </c:extLst>
        </c:ser>
        <c:ser>
          <c:idx val="5"/>
          <c:order val="2"/>
          <c:tx>
            <c:strRef>
              <c:f>'Environment 5-yr trends'!$A$247</c:f>
              <c:strCache>
                <c:ptCount val="1"/>
                <c:pt idx="0">
                  <c:v>Landfill (t)</c:v>
                </c:pt>
              </c:strCache>
            </c:strRef>
          </c:tx>
          <c:marker>
            <c:symbol val="none"/>
          </c:marker>
          <c:cat>
            <c:numRef>
              <c:f>'Environment 5-yr trends'!$B$1:$F$1</c:f>
              <c:numCache>
                <c:formatCode>General</c:formatCode>
                <c:ptCount val="5"/>
                <c:pt idx="0">
                  <c:v>2018</c:v>
                </c:pt>
                <c:pt idx="1">
                  <c:v>2019</c:v>
                </c:pt>
                <c:pt idx="2">
                  <c:v>2020</c:v>
                </c:pt>
                <c:pt idx="3">
                  <c:v>2021</c:v>
                </c:pt>
                <c:pt idx="4">
                  <c:v>2022</c:v>
                </c:pt>
              </c:numCache>
            </c:numRef>
          </c:cat>
          <c:val>
            <c:numRef>
              <c:f>'Environment 5-yr trends'!$B$253:$F$253</c:f>
              <c:numCache>
                <c:formatCode>0</c:formatCode>
                <c:ptCount val="5"/>
                <c:pt idx="0">
                  <c:v>1402</c:v>
                </c:pt>
                <c:pt idx="1">
                  <c:v>2168.6999999999998</c:v>
                </c:pt>
                <c:pt idx="2">
                  <c:v>2499.2000000000003</c:v>
                </c:pt>
                <c:pt idx="3">
                  <c:v>2507</c:v>
                </c:pt>
                <c:pt idx="4">
                  <c:v>2497.2199999999998</c:v>
                </c:pt>
              </c:numCache>
            </c:numRef>
          </c:val>
          <c:smooth val="0"/>
          <c:extLst>
            <c:ext xmlns:c16="http://schemas.microsoft.com/office/drawing/2014/chart" uri="{C3380CC4-5D6E-409C-BE32-E72D297353CC}">
              <c16:uniqueId val="{0000000B-CD66-4655-AF33-606FA6D15FC8}"/>
            </c:ext>
          </c:extLst>
        </c:ser>
        <c:ser>
          <c:idx val="0"/>
          <c:order val="3"/>
          <c:tx>
            <c:strRef>
              <c:f>'Environment 5-yr trends'!$A$255</c:f>
              <c:strCache>
                <c:ptCount val="1"/>
                <c:pt idx="0">
                  <c:v>Incineration (t)</c:v>
                </c:pt>
              </c:strCache>
            </c:strRef>
          </c:tx>
          <c:marker>
            <c:symbol val="none"/>
          </c:marker>
          <c:val>
            <c:numRef>
              <c:f>'Environment 5-yr trends'!$B$261:$F$261</c:f>
              <c:numCache>
                <c:formatCode>0</c:formatCode>
                <c:ptCount val="5"/>
                <c:pt idx="0">
                  <c:v>168</c:v>
                </c:pt>
                <c:pt idx="1">
                  <c:v>195</c:v>
                </c:pt>
                <c:pt idx="2">
                  <c:v>297.60000000000002</c:v>
                </c:pt>
                <c:pt idx="3">
                  <c:v>302</c:v>
                </c:pt>
                <c:pt idx="4">
                  <c:v>313.09999999999997</c:v>
                </c:pt>
              </c:numCache>
            </c:numRef>
          </c:val>
          <c:smooth val="0"/>
          <c:extLst>
            <c:ext xmlns:c16="http://schemas.microsoft.com/office/drawing/2014/chart" uri="{C3380CC4-5D6E-409C-BE32-E72D297353CC}">
              <c16:uniqueId val="{0000000C-CD66-4655-AF33-606FA6D15FC8}"/>
            </c:ext>
          </c:extLst>
        </c:ser>
        <c:ser>
          <c:idx val="2"/>
          <c:order val="4"/>
          <c:tx>
            <c:strRef>
              <c:f>'Environment 5-yr trends'!$A$263</c:f>
              <c:strCache>
                <c:ptCount val="1"/>
                <c:pt idx="0">
                  <c:v>On-site storage (t)</c:v>
                </c:pt>
              </c:strCache>
            </c:strRef>
          </c:tx>
          <c:marker>
            <c:symbol val="none"/>
          </c:marker>
          <c:val>
            <c:numRef>
              <c:f>'Environment 5-yr trends'!$B$269:$F$269</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D-CD66-4655-AF33-606FA6D15FC8}"/>
            </c:ext>
          </c:extLst>
        </c:ser>
        <c:ser>
          <c:idx val="3"/>
          <c:order val="5"/>
          <c:tx>
            <c:strRef>
              <c:f>'Environment 5-yr trends'!$A$271</c:f>
              <c:strCache>
                <c:ptCount val="1"/>
                <c:pt idx="0">
                  <c:v>Hazardous transported (t)</c:v>
                </c:pt>
              </c:strCache>
            </c:strRef>
          </c:tx>
          <c:marker>
            <c:symbol val="none"/>
          </c:marker>
          <c:val>
            <c:numRef>
              <c:f>'Environment 5-yr trends'!$B$277:$F$277</c:f>
              <c:numCache>
                <c:formatCode>0</c:formatCode>
                <c:ptCount val="5"/>
                <c:pt idx="0">
                  <c:v>77</c:v>
                </c:pt>
                <c:pt idx="1">
                  <c:v>319.8</c:v>
                </c:pt>
                <c:pt idx="2">
                  <c:v>675</c:v>
                </c:pt>
                <c:pt idx="3">
                  <c:v>1027</c:v>
                </c:pt>
                <c:pt idx="4">
                  <c:v>822.28</c:v>
                </c:pt>
              </c:numCache>
            </c:numRef>
          </c:val>
          <c:smooth val="0"/>
          <c:extLst>
            <c:ext xmlns:c16="http://schemas.microsoft.com/office/drawing/2014/chart" uri="{C3380CC4-5D6E-409C-BE32-E72D297353CC}">
              <c16:uniqueId val="{0000000E-CD66-4655-AF33-606FA6D15FC8}"/>
            </c:ext>
          </c:extLst>
        </c:ser>
        <c:dLbls>
          <c:showLegendKey val="0"/>
          <c:showVal val="0"/>
          <c:showCatName val="0"/>
          <c:showSerName val="0"/>
          <c:showPercent val="0"/>
          <c:showBubbleSize val="0"/>
        </c:dLbls>
        <c:smooth val="0"/>
        <c:axId val="1579392192"/>
        <c:axId val="1579388032"/>
      </c:lineChart>
      <c:catAx>
        <c:axId val="157939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88032"/>
        <c:crosses val="autoZero"/>
        <c:auto val="1"/>
        <c:lblAlgn val="ctr"/>
        <c:lblOffset val="100"/>
        <c:noMultiLvlLbl val="0"/>
      </c:catAx>
      <c:valAx>
        <c:axId val="15793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9392192"/>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6</xdr:col>
      <xdr:colOff>739548</xdr:colOff>
      <xdr:row>3</xdr:row>
      <xdr:rowOff>61232</xdr:rowOff>
    </xdr:from>
    <xdr:to>
      <xdr:col>9</xdr:col>
      <xdr:colOff>298976</xdr:colOff>
      <xdr:row>28</xdr:row>
      <xdr:rowOff>158732</xdr:rowOff>
    </xdr:to>
    <xdr:graphicFrame macro="">
      <xdr:nvGraphicFramePr>
        <xdr:cNvPr id="2" name="Chart 1">
          <a:extLst>
            <a:ext uri="{FF2B5EF4-FFF2-40B4-BE49-F238E27FC236}">
              <a16:creationId xmlns:a16="http://schemas.microsoft.com/office/drawing/2014/main" id="{9BF1C9CD-A583-AD77-9DCF-E5305D8E83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759836</xdr:colOff>
      <xdr:row>181</xdr:row>
      <xdr:rowOff>8660</xdr:rowOff>
    </xdr:from>
    <xdr:to>
      <xdr:col>9</xdr:col>
      <xdr:colOff>2426711</xdr:colOff>
      <xdr:row>203</xdr:row>
      <xdr:rowOff>43297</xdr:rowOff>
    </xdr:to>
    <xdr:graphicFrame macro="">
      <xdr:nvGraphicFramePr>
        <xdr:cNvPr id="5" name="Chart 4">
          <a:extLst>
            <a:ext uri="{FF2B5EF4-FFF2-40B4-BE49-F238E27FC236}">
              <a16:creationId xmlns:a16="http://schemas.microsoft.com/office/drawing/2014/main" id="{62509FAE-722C-48E7-B191-277AA147E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2608552</xdr:colOff>
      <xdr:row>181</xdr:row>
      <xdr:rowOff>8659</xdr:rowOff>
    </xdr:from>
    <xdr:to>
      <xdr:col>15</xdr:col>
      <xdr:colOff>556347</xdr:colOff>
      <xdr:row>203</xdr:row>
      <xdr:rowOff>43296</xdr:rowOff>
    </xdr:to>
    <xdr:graphicFrame macro="">
      <xdr:nvGraphicFramePr>
        <xdr:cNvPr id="6" name="Chart 5">
          <a:extLst>
            <a:ext uri="{FF2B5EF4-FFF2-40B4-BE49-F238E27FC236}">
              <a16:creationId xmlns:a16="http://schemas.microsoft.com/office/drawing/2014/main" id="{C54EFA7A-91B4-4A14-9D1F-664CF7882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136381</xdr:colOff>
      <xdr:row>181</xdr:row>
      <xdr:rowOff>8659</xdr:rowOff>
    </xdr:from>
    <xdr:to>
      <xdr:col>23</xdr:col>
      <xdr:colOff>456768</xdr:colOff>
      <xdr:row>203</xdr:row>
      <xdr:rowOff>43296</xdr:rowOff>
    </xdr:to>
    <xdr:graphicFrame macro="">
      <xdr:nvGraphicFramePr>
        <xdr:cNvPr id="7" name="Chart 6">
          <a:extLst>
            <a:ext uri="{FF2B5EF4-FFF2-40B4-BE49-F238E27FC236}">
              <a16:creationId xmlns:a16="http://schemas.microsoft.com/office/drawing/2014/main" id="{48816FD6-7A9E-4716-8F12-465C98E09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679739</xdr:colOff>
      <xdr:row>204</xdr:row>
      <xdr:rowOff>147205</xdr:rowOff>
    </xdr:from>
    <xdr:to>
      <xdr:col>9</xdr:col>
      <xdr:colOff>2340120</xdr:colOff>
      <xdr:row>226</xdr:row>
      <xdr:rowOff>181842</xdr:rowOff>
    </xdr:to>
    <xdr:graphicFrame macro="">
      <xdr:nvGraphicFramePr>
        <xdr:cNvPr id="8" name="Chart 7">
          <a:extLst>
            <a:ext uri="{FF2B5EF4-FFF2-40B4-BE49-F238E27FC236}">
              <a16:creationId xmlns:a16="http://schemas.microsoft.com/office/drawing/2014/main" id="{7A948414-91AE-46E1-9000-89F089BE1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2521961</xdr:colOff>
      <xdr:row>204</xdr:row>
      <xdr:rowOff>147204</xdr:rowOff>
    </xdr:from>
    <xdr:to>
      <xdr:col>15</xdr:col>
      <xdr:colOff>456768</xdr:colOff>
      <xdr:row>226</xdr:row>
      <xdr:rowOff>181841</xdr:rowOff>
    </xdr:to>
    <xdr:graphicFrame macro="">
      <xdr:nvGraphicFramePr>
        <xdr:cNvPr id="9" name="Chart 8">
          <a:extLst>
            <a:ext uri="{FF2B5EF4-FFF2-40B4-BE49-F238E27FC236}">
              <a16:creationId xmlns:a16="http://schemas.microsoft.com/office/drawing/2014/main" id="{E0C11D0E-8733-4197-A9B2-EAA6BF854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49790</xdr:colOff>
      <xdr:row>204</xdr:row>
      <xdr:rowOff>147204</xdr:rowOff>
    </xdr:from>
    <xdr:to>
      <xdr:col>23</xdr:col>
      <xdr:colOff>370177</xdr:colOff>
      <xdr:row>226</xdr:row>
      <xdr:rowOff>181841</xdr:rowOff>
    </xdr:to>
    <xdr:graphicFrame macro="">
      <xdr:nvGraphicFramePr>
        <xdr:cNvPr id="10" name="Chart 9">
          <a:extLst>
            <a:ext uri="{FF2B5EF4-FFF2-40B4-BE49-F238E27FC236}">
              <a16:creationId xmlns:a16="http://schemas.microsoft.com/office/drawing/2014/main" id="{467BDD00-0A36-43B2-A7E3-21FB115A6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705717</xdr:colOff>
      <xdr:row>32</xdr:row>
      <xdr:rowOff>18863</xdr:rowOff>
    </xdr:from>
    <xdr:to>
      <xdr:col>9</xdr:col>
      <xdr:colOff>265145</xdr:colOff>
      <xdr:row>56</xdr:row>
      <xdr:rowOff>184399</xdr:rowOff>
    </xdr:to>
    <xdr:graphicFrame macro="">
      <xdr:nvGraphicFramePr>
        <xdr:cNvPr id="30" name="Chart 29">
          <a:extLst>
            <a:ext uri="{FF2B5EF4-FFF2-40B4-BE49-F238E27FC236}">
              <a16:creationId xmlns:a16="http://schemas.microsoft.com/office/drawing/2014/main" id="{403CAA5A-3CD0-4D91-95D1-5B98CFB4E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1494313</xdr:colOff>
      <xdr:row>230</xdr:row>
      <xdr:rowOff>186788</xdr:rowOff>
    </xdr:from>
    <xdr:to>
      <xdr:col>9</xdr:col>
      <xdr:colOff>1051267</xdr:colOff>
      <xdr:row>256</xdr:row>
      <xdr:rowOff>93788</xdr:rowOff>
    </xdr:to>
    <xdr:graphicFrame macro="">
      <xdr:nvGraphicFramePr>
        <xdr:cNvPr id="33" name="Chart 32">
          <a:extLst>
            <a:ext uri="{FF2B5EF4-FFF2-40B4-BE49-F238E27FC236}">
              <a16:creationId xmlns:a16="http://schemas.microsoft.com/office/drawing/2014/main" id="{FA335F26-7BB8-4779-A810-1BFC1046F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677882</xdr:colOff>
      <xdr:row>65</xdr:row>
      <xdr:rowOff>142874</xdr:rowOff>
    </xdr:from>
    <xdr:to>
      <xdr:col>9</xdr:col>
      <xdr:colOff>234836</xdr:colOff>
      <xdr:row>91</xdr:row>
      <xdr:rowOff>49874</xdr:rowOff>
    </xdr:to>
    <xdr:graphicFrame macro="">
      <xdr:nvGraphicFramePr>
        <xdr:cNvPr id="34" name="Chart 33">
          <a:extLst>
            <a:ext uri="{FF2B5EF4-FFF2-40B4-BE49-F238E27FC236}">
              <a16:creationId xmlns:a16="http://schemas.microsoft.com/office/drawing/2014/main" id="{B038FAAD-F858-43AA-8099-D8EBA73527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228601</xdr:colOff>
      <xdr:row>1</xdr:row>
      <xdr:rowOff>295276</xdr:rowOff>
    </xdr:from>
    <xdr:to>
      <xdr:col>2</xdr:col>
      <xdr:colOff>1847850</xdr:colOff>
      <xdr:row>1</xdr:row>
      <xdr:rowOff>813436</xdr:rowOff>
    </xdr:to>
    <xdr:grpSp>
      <xdr:nvGrpSpPr>
        <xdr:cNvPr id="13" name="Group 12">
          <a:extLst>
            <a:ext uri="{FF2B5EF4-FFF2-40B4-BE49-F238E27FC236}">
              <a16:creationId xmlns:a16="http://schemas.microsoft.com/office/drawing/2014/main" id="{4A50F4C0-06FA-56FF-A857-6D4B8ACB3AED}"/>
            </a:ext>
          </a:extLst>
        </xdr:cNvPr>
        <xdr:cNvGrpSpPr/>
      </xdr:nvGrpSpPr>
      <xdr:grpSpPr>
        <a:xfrm>
          <a:off x="2847976" y="495301"/>
          <a:ext cx="1619249" cy="522922"/>
          <a:chOff x="2657476" y="352425"/>
          <a:chExt cx="1710152" cy="547249"/>
        </a:xfrm>
      </xdr:grpSpPr>
      <xdr:pic>
        <xdr:nvPicPr>
          <xdr:cNvPr id="2" name="Picture 1">
            <a:extLst>
              <a:ext uri="{FF2B5EF4-FFF2-40B4-BE49-F238E27FC236}">
                <a16:creationId xmlns:a16="http://schemas.microsoft.com/office/drawing/2014/main" id="{0494A160-6304-1290-AC61-8C74339B1CBE}"/>
              </a:ext>
            </a:extLst>
          </xdr:cNvPr>
          <xdr:cNvPicPr>
            <a:picLocks noChangeAspect="1"/>
          </xdr:cNvPicPr>
        </xdr:nvPicPr>
        <xdr:blipFill>
          <a:blip xmlns:r="http://schemas.openxmlformats.org/officeDocument/2006/relationships" r:embed="rId1"/>
          <a:stretch>
            <a:fillRect/>
          </a:stretch>
        </xdr:blipFill>
        <xdr:spPr>
          <a:xfrm>
            <a:off x="2657476" y="352425"/>
            <a:ext cx="547347" cy="540000"/>
          </a:xfrm>
          <a:prstGeom prst="rect">
            <a:avLst/>
          </a:prstGeom>
        </xdr:spPr>
      </xdr:pic>
      <xdr:pic>
        <xdr:nvPicPr>
          <xdr:cNvPr id="3" name="Picture 2">
            <a:extLst>
              <a:ext uri="{FF2B5EF4-FFF2-40B4-BE49-F238E27FC236}">
                <a16:creationId xmlns:a16="http://schemas.microsoft.com/office/drawing/2014/main" id="{0549D27A-A831-2D1E-5362-CD2696AAC576}"/>
              </a:ext>
            </a:extLst>
          </xdr:cNvPr>
          <xdr:cNvPicPr>
            <a:picLocks noChangeAspect="1"/>
          </xdr:cNvPicPr>
        </xdr:nvPicPr>
        <xdr:blipFill>
          <a:blip xmlns:r="http://schemas.openxmlformats.org/officeDocument/2006/relationships" r:embed="rId2"/>
          <a:stretch>
            <a:fillRect/>
          </a:stretch>
        </xdr:blipFill>
        <xdr:spPr>
          <a:xfrm>
            <a:off x="3236868" y="354861"/>
            <a:ext cx="532749" cy="540000"/>
          </a:xfrm>
          <a:prstGeom prst="rect">
            <a:avLst/>
          </a:prstGeom>
        </xdr:spPr>
      </xdr:pic>
      <xdr:pic>
        <xdr:nvPicPr>
          <xdr:cNvPr id="4" name="Picture 3">
            <a:extLst>
              <a:ext uri="{FF2B5EF4-FFF2-40B4-BE49-F238E27FC236}">
                <a16:creationId xmlns:a16="http://schemas.microsoft.com/office/drawing/2014/main" id="{0A34F9A2-044F-59FE-861B-37695A80EBF5}"/>
              </a:ext>
            </a:extLst>
          </xdr:cNvPr>
          <xdr:cNvPicPr>
            <a:picLocks noChangeAspect="1"/>
          </xdr:cNvPicPr>
        </xdr:nvPicPr>
        <xdr:blipFill>
          <a:blip xmlns:r="http://schemas.openxmlformats.org/officeDocument/2006/relationships" r:embed="rId3"/>
          <a:stretch>
            <a:fillRect/>
          </a:stretch>
        </xdr:blipFill>
        <xdr:spPr>
          <a:xfrm>
            <a:off x="3809008" y="359674"/>
            <a:ext cx="558620" cy="540000"/>
          </a:xfrm>
          <a:prstGeom prst="rect">
            <a:avLst/>
          </a:prstGeom>
        </xdr:spPr>
      </xdr:pic>
    </xdr:grpSp>
    <xdr:clientData/>
  </xdr:twoCellAnchor>
  <xdr:twoCellAnchor>
    <xdr:from>
      <xdr:col>2</xdr:col>
      <xdr:colOff>240781</xdr:colOff>
      <xdr:row>2</xdr:row>
      <xdr:rowOff>38099</xdr:rowOff>
    </xdr:from>
    <xdr:to>
      <xdr:col>2</xdr:col>
      <xdr:colOff>1856831</xdr:colOff>
      <xdr:row>2</xdr:row>
      <xdr:rowOff>1107604</xdr:rowOff>
    </xdr:to>
    <xdr:grpSp>
      <xdr:nvGrpSpPr>
        <xdr:cNvPr id="12" name="Group 11">
          <a:extLst>
            <a:ext uri="{FF2B5EF4-FFF2-40B4-BE49-F238E27FC236}">
              <a16:creationId xmlns:a16="http://schemas.microsoft.com/office/drawing/2014/main" id="{DAA1B40D-0D5E-AD70-732E-EAB02BAC9527}"/>
            </a:ext>
          </a:extLst>
        </xdr:cNvPr>
        <xdr:cNvGrpSpPr/>
      </xdr:nvGrpSpPr>
      <xdr:grpSpPr>
        <a:xfrm>
          <a:off x="2864918" y="2362199"/>
          <a:ext cx="1611288" cy="1074267"/>
          <a:chOff x="2431530" y="1352549"/>
          <a:chExt cx="1726843" cy="1142828"/>
        </a:xfrm>
      </xdr:grpSpPr>
      <xdr:pic>
        <xdr:nvPicPr>
          <xdr:cNvPr id="6" name="Picture 5">
            <a:extLst>
              <a:ext uri="{FF2B5EF4-FFF2-40B4-BE49-F238E27FC236}">
                <a16:creationId xmlns:a16="http://schemas.microsoft.com/office/drawing/2014/main" id="{3EE9187B-A146-341B-4AE6-5AEC72F912CB}"/>
              </a:ext>
            </a:extLst>
          </xdr:cNvPr>
          <xdr:cNvPicPr>
            <a:picLocks noChangeAspect="1"/>
          </xdr:cNvPicPr>
        </xdr:nvPicPr>
        <xdr:blipFill>
          <a:blip xmlns:r="http://schemas.openxmlformats.org/officeDocument/2006/relationships" r:embed="rId4"/>
          <a:stretch>
            <a:fillRect/>
          </a:stretch>
        </xdr:blipFill>
        <xdr:spPr>
          <a:xfrm>
            <a:off x="2438399" y="1952740"/>
            <a:ext cx="536376" cy="540000"/>
          </a:xfrm>
          <a:prstGeom prst="rect">
            <a:avLst/>
          </a:prstGeom>
        </xdr:spPr>
      </xdr:pic>
      <xdr:pic>
        <xdr:nvPicPr>
          <xdr:cNvPr id="7" name="Picture 6">
            <a:extLst>
              <a:ext uri="{FF2B5EF4-FFF2-40B4-BE49-F238E27FC236}">
                <a16:creationId xmlns:a16="http://schemas.microsoft.com/office/drawing/2014/main" id="{F0414658-2CF2-FAD0-3C10-7EA7FA1984CF}"/>
              </a:ext>
            </a:extLst>
          </xdr:cNvPr>
          <xdr:cNvPicPr>
            <a:picLocks noChangeAspect="1"/>
          </xdr:cNvPicPr>
        </xdr:nvPicPr>
        <xdr:blipFill>
          <a:blip xmlns:r="http://schemas.openxmlformats.org/officeDocument/2006/relationships" r:embed="rId5"/>
          <a:stretch>
            <a:fillRect/>
          </a:stretch>
        </xdr:blipFill>
        <xdr:spPr>
          <a:xfrm>
            <a:off x="3017658" y="1955377"/>
            <a:ext cx="551021" cy="540000"/>
          </a:xfrm>
          <a:prstGeom prst="rect">
            <a:avLst/>
          </a:prstGeom>
        </xdr:spPr>
      </xdr:pic>
      <xdr:pic>
        <xdr:nvPicPr>
          <xdr:cNvPr id="8" name="Picture 7">
            <a:extLst>
              <a:ext uri="{FF2B5EF4-FFF2-40B4-BE49-F238E27FC236}">
                <a16:creationId xmlns:a16="http://schemas.microsoft.com/office/drawing/2014/main" id="{5680CEBB-6E8A-8CD4-E894-B2D039F3265F}"/>
              </a:ext>
            </a:extLst>
          </xdr:cNvPr>
          <xdr:cNvPicPr>
            <a:picLocks noChangeAspect="1"/>
          </xdr:cNvPicPr>
        </xdr:nvPicPr>
        <xdr:blipFill>
          <a:blip xmlns:r="http://schemas.openxmlformats.org/officeDocument/2006/relationships" r:embed="rId6"/>
          <a:stretch>
            <a:fillRect/>
          </a:stretch>
        </xdr:blipFill>
        <xdr:spPr>
          <a:xfrm>
            <a:off x="3621997" y="1955376"/>
            <a:ext cx="536376" cy="540000"/>
          </a:xfrm>
          <a:prstGeom prst="rect">
            <a:avLst/>
          </a:prstGeom>
        </xdr:spPr>
      </xdr:pic>
      <xdr:pic>
        <xdr:nvPicPr>
          <xdr:cNvPr id="9" name="Picture 8">
            <a:extLst>
              <a:ext uri="{FF2B5EF4-FFF2-40B4-BE49-F238E27FC236}">
                <a16:creationId xmlns:a16="http://schemas.microsoft.com/office/drawing/2014/main" id="{923BF5FF-32D2-229F-B0F2-1564932C02E2}"/>
              </a:ext>
            </a:extLst>
          </xdr:cNvPr>
          <xdr:cNvPicPr>
            <a:picLocks noChangeAspect="1"/>
          </xdr:cNvPicPr>
        </xdr:nvPicPr>
        <xdr:blipFill>
          <a:blip xmlns:r="http://schemas.openxmlformats.org/officeDocument/2006/relationships" r:embed="rId1"/>
          <a:stretch>
            <a:fillRect/>
          </a:stretch>
        </xdr:blipFill>
        <xdr:spPr>
          <a:xfrm>
            <a:off x="2431530" y="1357859"/>
            <a:ext cx="547347" cy="540000"/>
          </a:xfrm>
          <a:prstGeom prst="rect">
            <a:avLst/>
          </a:prstGeom>
        </xdr:spPr>
      </xdr:pic>
      <xdr:pic>
        <xdr:nvPicPr>
          <xdr:cNvPr id="10" name="Picture 9">
            <a:extLst>
              <a:ext uri="{FF2B5EF4-FFF2-40B4-BE49-F238E27FC236}">
                <a16:creationId xmlns:a16="http://schemas.microsoft.com/office/drawing/2014/main" id="{1FC380F3-D954-47AE-4657-57E69CF9C6A0}"/>
              </a:ext>
            </a:extLst>
          </xdr:cNvPr>
          <xdr:cNvPicPr>
            <a:picLocks noChangeAspect="1"/>
          </xdr:cNvPicPr>
        </xdr:nvPicPr>
        <xdr:blipFill>
          <a:blip xmlns:r="http://schemas.openxmlformats.org/officeDocument/2006/relationships" r:embed="rId2"/>
          <a:stretch>
            <a:fillRect/>
          </a:stretch>
        </xdr:blipFill>
        <xdr:spPr>
          <a:xfrm>
            <a:off x="3020169" y="1352549"/>
            <a:ext cx="532750" cy="540000"/>
          </a:xfrm>
          <a:prstGeom prst="rect">
            <a:avLst/>
          </a:prstGeom>
        </xdr:spPr>
      </xdr:pic>
      <xdr:pic>
        <xdr:nvPicPr>
          <xdr:cNvPr id="11" name="Picture 10">
            <a:extLst>
              <a:ext uri="{FF2B5EF4-FFF2-40B4-BE49-F238E27FC236}">
                <a16:creationId xmlns:a16="http://schemas.microsoft.com/office/drawing/2014/main" id="{4FB2F670-3009-CB9E-5444-D004DDAEB060}"/>
              </a:ext>
            </a:extLst>
          </xdr:cNvPr>
          <xdr:cNvPicPr>
            <a:picLocks noChangeAspect="1"/>
          </xdr:cNvPicPr>
        </xdr:nvPicPr>
        <xdr:blipFill>
          <a:blip xmlns:r="http://schemas.openxmlformats.org/officeDocument/2006/relationships" r:embed="rId3"/>
          <a:stretch>
            <a:fillRect/>
          </a:stretch>
        </xdr:blipFill>
        <xdr:spPr>
          <a:xfrm>
            <a:off x="3590158" y="1363165"/>
            <a:ext cx="558619" cy="540000"/>
          </a:xfrm>
          <a:prstGeom prst="rect">
            <a:avLst/>
          </a:prstGeom>
        </xdr:spPr>
      </xdr:pic>
    </xdr:grpSp>
    <xdr:clientData/>
  </xdr:twoCellAnchor>
  <xdr:twoCellAnchor>
    <xdr:from>
      <xdr:col>2</xdr:col>
      <xdr:colOff>781530</xdr:colOff>
      <xdr:row>3</xdr:row>
      <xdr:rowOff>115281</xdr:rowOff>
    </xdr:from>
    <xdr:to>
      <xdr:col>2</xdr:col>
      <xdr:colOff>1255455</xdr:colOff>
      <xdr:row>3</xdr:row>
      <xdr:rowOff>598262</xdr:rowOff>
    </xdr:to>
    <xdr:pic>
      <xdr:nvPicPr>
        <xdr:cNvPr id="14" name="Picture 13">
          <a:extLst>
            <a:ext uri="{FF2B5EF4-FFF2-40B4-BE49-F238E27FC236}">
              <a16:creationId xmlns:a16="http://schemas.microsoft.com/office/drawing/2014/main" id="{7E13BC47-1C3C-6CAA-8794-F522DBCA97E9}"/>
            </a:ext>
          </a:extLst>
        </xdr:cNvPr>
        <xdr:cNvPicPr>
          <a:picLocks noChangeAspect="1"/>
        </xdr:cNvPicPr>
      </xdr:nvPicPr>
      <xdr:blipFill>
        <a:blip xmlns:r="http://schemas.openxmlformats.org/officeDocument/2006/relationships" r:embed="rId7"/>
        <a:stretch>
          <a:fillRect/>
        </a:stretch>
      </xdr:blipFill>
      <xdr:spPr>
        <a:xfrm>
          <a:off x="3219930" y="2629881"/>
          <a:ext cx="473925" cy="482981"/>
        </a:xfrm>
        <a:prstGeom prst="rect">
          <a:avLst/>
        </a:prstGeom>
      </xdr:spPr>
    </xdr:pic>
    <xdr:clientData/>
  </xdr:twoCellAnchor>
  <xdr:twoCellAnchor>
    <xdr:from>
      <xdr:col>2</xdr:col>
      <xdr:colOff>238125</xdr:colOff>
      <xdr:row>3</xdr:row>
      <xdr:rowOff>648650</xdr:rowOff>
    </xdr:from>
    <xdr:to>
      <xdr:col>2</xdr:col>
      <xdr:colOff>727767</xdr:colOff>
      <xdr:row>3</xdr:row>
      <xdr:rowOff>1144955</xdr:rowOff>
    </xdr:to>
    <xdr:pic>
      <xdr:nvPicPr>
        <xdr:cNvPr id="15" name="Picture 14">
          <a:extLst>
            <a:ext uri="{FF2B5EF4-FFF2-40B4-BE49-F238E27FC236}">
              <a16:creationId xmlns:a16="http://schemas.microsoft.com/office/drawing/2014/main" id="{5CE6A38C-AEAA-B0FD-2F40-9235305B3BF8}"/>
            </a:ext>
          </a:extLst>
        </xdr:cNvPr>
        <xdr:cNvPicPr>
          <a:picLocks noChangeAspect="1"/>
        </xdr:cNvPicPr>
      </xdr:nvPicPr>
      <xdr:blipFill>
        <a:blip xmlns:r="http://schemas.openxmlformats.org/officeDocument/2006/relationships" r:embed="rId2"/>
        <a:stretch>
          <a:fillRect/>
        </a:stretch>
      </xdr:blipFill>
      <xdr:spPr>
        <a:xfrm>
          <a:off x="2676525" y="3163250"/>
          <a:ext cx="489642" cy="496305"/>
        </a:xfrm>
        <a:prstGeom prst="rect">
          <a:avLst/>
        </a:prstGeom>
      </xdr:spPr>
    </xdr:pic>
    <xdr:clientData/>
  </xdr:twoCellAnchor>
  <xdr:twoCellAnchor>
    <xdr:from>
      <xdr:col>2</xdr:col>
      <xdr:colOff>238125</xdr:colOff>
      <xdr:row>3</xdr:row>
      <xdr:rowOff>95250</xdr:rowOff>
    </xdr:from>
    <xdr:to>
      <xdr:col>2</xdr:col>
      <xdr:colOff>737993</xdr:colOff>
      <xdr:row>3</xdr:row>
      <xdr:rowOff>598262</xdr:rowOff>
    </xdr:to>
    <xdr:pic>
      <xdr:nvPicPr>
        <xdr:cNvPr id="16" name="Picture 15">
          <a:extLst>
            <a:ext uri="{FF2B5EF4-FFF2-40B4-BE49-F238E27FC236}">
              <a16:creationId xmlns:a16="http://schemas.microsoft.com/office/drawing/2014/main" id="{4FF51CA1-9C2B-CA6C-9BE2-82301160665B}"/>
            </a:ext>
          </a:extLst>
        </xdr:cNvPr>
        <xdr:cNvPicPr>
          <a:picLocks noChangeAspect="1"/>
        </xdr:cNvPicPr>
      </xdr:nvPicPr>
      <xdr:blipFill>
        <a:blip xmlns:r="http://schemas.openxmlformats.org/officeDocument/2006/relationships" r:embed="rId8"/>
        <a:stretch>
          <a:fillRect/>
        </a:stretch>
      </xdr:blipFill>
      <xdr:spPr>
        <a:xfrm>
          <a:off x="2676525" y="2609850"/>
          <a:ext cx="499868" cy="503012"/>
        </a:xfrm>
        <a:prstGeom prst="rect">
          <a:avLst/>
        </a:prstGeom>
      </xdr:spPr>
    </xdr:pic>
    <xdr:clientData/>
  </xdr:twoCellAnchor>
  <xdr:twoCellAnchor>
    <xdr:from>
      <xdr:col>2</xdr:col>
      <xdr:colOff>1298991</xdr:colOff>
      <xdr:row>3</xdr:row>
      <xdr:rowOff>103377</xdr:rowOff>
    </xdr:from>
    <xdr:to>
      <xdr:col>2</xdr:col>
      <xdr:colOff>1798859</xdr:colOff>
      <xdr:row>3</xdr:row>
      <xdr:rowOff>603245</xdr:rowOff>
    </xdr:to>
    <xdr:pic>
      <xdr:nvPicPr>
        <xdr:cNvPr id="17" name="Picture 16">
          <a:extLst>
            <a:ext uri="{FF2B5EF4-FFF2-40B4-BE49-F238E27FC236}">
              <a16:creationId xmlns:a16="http://schemas.microsoft.com/office/drawing/2014/main" id="{B5BDA566-1A1D-690B-501D-1A4217C93057}"/>
            </a:ext>
          </a:extLst>
        </xdr:cNvPr>
        <xdr:cNvPicPr>
          <a:picLocks noChangeAspect="1"/>
        </xdr:cNvPicPr>
      </xdr:nvPicPr>
      <xdr:blipFill>
        <a:blip xmlns:r="http://schemas.openxmlformats.org/officeDocument/2006/relationships" r:embed="rId9"/>
        <a:stretch>
          <a:fillRect/>
        </a:stretch>
      </xdr:blipFill>
      <xdr:spPr>
        <a:xfrm>
          <a:off x="3737391" y="2617977"/>
          <a:ext cx="499868" cy="499868"/>
        </a:xfrm>
        <a:prstGeom prst="rect">
          <a:avLst/>
        </a:prstGeom>
      </xdr:spPr>
    </xdr:pic>
    <xdr:clientData/>
  </xdr:twoCellAnchor>
  <xdr:twoCellAnchor>
    <xdr:from>
      <xdr:col>2</xdr:col>
      <xdr:colOff>1850176</xdr:colOff>
      <xdr:row>3</xdr:row>
      <xdr:rowOff>98965</xdr:rowOff>
    </xdr:from>
    <xdr:to>
      <xdr:col>2</xdr:col>
      <xdr:colOff>2352675</xdr:colOff>
      <xdr:row>3</xdr:row>
      <xdr:rowOff>599365</xdr:rowOff>
    </xdr:to>
    <xdr:pic>
      <xdr:nvPicPr>
        <xdr:cNvPr id="18" name="Picture 17">
          <a:extLst>
            <a:ext uri="{FF2B5EF4-FFF2-40B4-BE49-F238E27FC236}">
              <a16:creationId xmlns:a16="http://schemas.microsoft.com/office/drawing/2014/main" id="{74DEA6DE-4AD8-B7EC-C4B6-BF52FFEF3432}"/>
            </a:ext>
          </a:extLst>
        </xdr:cNvPr>
        <xdr:cNvPicPr>
          <a:picLocks noChangeAspect="1"/>
        </xdr:cNvPicPr>
      </xdr:nvPicPr>
      <xdr:blipFill>
        <a:blip xmlns:r="http://schemas.openxmlformats.org/officeDocument/2006/relationships" r:embed="rId1"/>
        <a:stretch>
          <a:fillRect/>
        </a:stretch>
      </xdr:blipFill>
      <xdr:spPr>
        <a:xfrm>
          <a:off x="4288576" y="2613565"/>
          <a:ext cx="502499" cy="500400"/>
        </a:xfrm>
        <a:prstGeom prst="rect">
          <a:avLst/>
        </a:prstGeom>
      </xdr:spPr>
    </xdr:pic>
    <xdr:clientData/>
  </xdr:twoCellAnchor>
  <xdr:twoCellAnchor>
    <xdr:from>
      <xdr:col>2</xdr:col>
      <xdr:colOff>776766</xdr:colOff>
      <xdr:row>3</xdr:row>
      <xdr:rowOff>648650</xdr:rowOff>
    </xdr:from>
    <xdr:to>
      <xdr:col>2</xdr:col>
      <xdr:colOff>1276402</xdr:colOff>
      <xdr:row>3</xdr:row>
      <xdr:rowOff>1151662</xdr:rowOff>
    </xdr:to>
    <xdr:pic>
      <xdr:nvPicPr>
        <xdr:cNvPr id="19" name="Picture 18">
          <a:extLst>
            <a:ext uri="{FF2B5EF4-FFF2-40B4-BE49-F238E27FC236}">
              <a16:creationId xmlns:a16="http://schemas.microsoft.com/office/drawing/2014/main" id="{EAD54C55-6FA9-6DD4-29DE-3748EF8E6B24}"/>
            </a:ext>
          </a:extLst>
        </xdr:cNvPr>
        <xdr:cNvPicPr>
          <a:picLocks noChangeAspect="1"/>
        </xdr:cNvPicPr>
      </xdr:nvPicPr>
      <xdr:blipFill>
        <a:blip xmlns:r="http://schemas.openxmlformats.org/officeDocument/2006/relationships" r:embed="rId4"/>
        <a:stretch>
          <a:fillRect/>
        </a:stretch>
      </xdr:blipFill>
      <xdr:spPr>
        <a:xfrm>
          <a:off x="3215166" y="3163250"/>
          <a:ext cx="499636" cy="503012"/>
        </a:xfrm>
        <a:prstGeom prst="rect">
          <a:avLst/>
        </a:prstGeom>
      </xdr:spPr>
    </xdr:pic>
    <xdr:clientData/>
  </xdr:twoCellAnchor>
  <xdr:twoCellAnchor>
    <xdr:from>
      <xdr:col>2</xdr:col>
      <xdr:colOff>1850177</xdr:colOff>
      <xdr:row>3</xdr:row>
      <xdr:rowOff>648746</xdr:rowOff>
    </xdr:from>
    <xdr:to>
      <xdr:col>2</xdr:col>
      <xdr:colOff>2362201</xdr:colOff>
      <xdr:row>3</xdr:row>
      <xdr:rowOff>1149146</xdr:rowOff>
    </xdr:to>
    <xdr:pic>
      <xdr:nvPicPr>
        <xdr:cNvPr id="20" name="Picture 19">
          <a:extLst>
            <a:ext uri="{FF2B5EF4-FFF2-40B4-BE49-F238E27FC236}">
              <a16:creationId xmlns:a16="http://schemas.microsoft.com/office/drawing/2014/main" id="{BB457F4C-CA8C-8181-45DD-70E472537CFF}"/>
            </a:ext>
          </a:extLst>
        </xdr:cNvPr>
        <xdr:cNvPicPr>
          <a:picLocks noChangeAspect="1"/>
        </xdr:cNvPicPr>
      </xdr:nvPicPr>
      <xdr:blipFill>
        <a:blip xmlns:r="http://schemas.openxmlformats.org/officeDocument/2006/relationships" r:embed="rId10"/>
        <a:stretch>
          <a:fillRect/>
        </a:stretch>
      </xdr:blipFill>
      <xdr:spPr>
        <a:xfrm>
          <a:off x="4288577" y="3163346"/>
          <a:ext cx="512024" cy="500400"/>
        </a:xfrm>
        <a:prstGeom prst="rect">
          <a:avLst/>
        </a:prstGeom>
      </xdr:spPr>
    </xdr:pic>
    <xdr:clientData/>
  </xdr:twoCellAnchor>
  <xdr:twoCellAnchor>
    <xdr:from>
      <xdr:col>2</xdr:col>
      <xdr:colOff>1308988</xdr:colOff>
      <xdr:row>3</xdr:row>
      <xdr:rowOff>648650</xdr:rowOff>
    </xdr:from>
    <xdr:to>
      <xdr:col>2</xdr:col>
      <xdr:colOff>1830237</xdr:colOff>
      <xdr:row>3</xdr:row>
      <xdr:rowOff>1152525</xdr:rowOff>
    </xdr:to>
    <xdr:pic>
      <xdr:nvPicPr>
        <xdr:cNvPr id="21" name="Picture 20">
          <a:extLst>
            <a:ext uri="{FF2B5EF4-FFF2-40B4-BE49-F238E27FC236}">
              <a16:creationId xmlns:a16="http://schemas.microsoft.com/office/drawing/2014/main" id="{554F99F8-E462-B3B0-1686-C4FDACAD90C2}"/>
            </a:ext>
          </a:extLst>
        </xdr:cNvPr>
        <xdr:cNvPicPr>
          <a:picLocks noChangeAspect="1"/>
        </xdr:cNvPicPr>
      </xdr:nvPicPr>
      <xdr:blipFill>
        <a:blip xmlns:r="http://schemas.openxmlformats.org/officeDocument/2006/relationships" r:embed="rId3"/>
        <a:stretch>
          <a:fillRect/>
        </a:stretch>
      </xdr:blipFill>
      <xdr:spPr>
        <a:xfrm>
          <a:off x="3747388" y="3163250"/>
          <a:ext cx="521249" cy="503875"/>
        </a:xfrm>
        <a:prstGeom prst="rect">
          <a:avLst/>
        </a:prstGeom>
      </xdr:spPr>
    </xdr:pic>
    <xdr:clientData/>
  </xdr:twoCellAnchor>
  <xdr:twoCellAnchor>
    <xdr:from>
      <xdr:col>2</xdr:col>
      <xdr:colOff>219075</xdr:colOff>
      <xdr:row>4</xdr:row>
      <xdr:rowOff>104774</xdr:rowOff>
    </xdr:from>
    <xdr:to>
      <xdr:col>2</xdr:col>
      <xdr:colOff>2286203</xdr:colOff>
      <xdr:row>4</xdr:row>
      <xdr:rowOff>1104899</xdr:rowOff>
    </xdr:to>
    <xdr:grpSp>
      <xdr:nvGrpSpPr>
        <xdr:cNvPr id="29" name="Group 28">
          <a:extLst>
            <a:ext uri="{FF2B5EF4-FFF2-40B4-BE49-F238E27FC236}">
              <a16:creationId xmlns:a16="http://schemas.microsoft.com/office/drawing/2014/main" id="{FDAC0ED9-4A06-C1EE-31E7-2FF8FA6D51DE}"/>
            </a:ext>
          </a:extLst>
        </xdr:cNvPr>
        <xdr:cNvGrpSpPr/>
      </xdr:nvGrpSpPr>
      <xdr:grpSpPr>
        <a:xfrm>
          <a:off x="2838450" y="5876924"/>
          <a:ext cx="2067128" cy="1000125"/>
          <a:chOff x="13249275" y="3676650"/>
          <a:chExt cx="1682014" cy="813798"/>
        </a:xfrm>
      </xdr:grpSpPr>
      <xdr:pic>
        <xdr:nvPicPr>
          <xdr:cNvPr id="23" name="Picture 22">
            <a:extLst>
              <a:ext uri="{FF2B5EF4-FFF2-40B4-BE49-F238E27FC236}">
                <a16:creationId xmlns:a16="http://schemas.microsoft.com/office/drawing/2014/main" id="{FA03DE78-55AB-1D33-4BA2-49C91634E528}"/>
              </a:ext>
            </a:extLst>
          </xdr:cNvPr>
          <xdr:cNvPicPr>
            <a:picLocks noChangeAspect="1"/>
          </xdr:cNvPicPr>
        </xdr:nvPicPr>
        <xdr:blipFill>
          <a:blip xmlns:r="http://schemas.openxmlformats.org/officeDocument/2006/relationships" r:embed="rId8"/>
          <a:stretch>
            <a:fillRect/>
          </a:stretch>
        </xdr:blipFill>
        <xdr:spPr>
          <a:xfrm>
            <a:off x="13249275" y="3676650"/>
            <a:ext cx="398282" cy="400787"/>
          </a:xfrm>
          <a:prstGeom prst="rect">
            <a:avLst/>
          </a:prstGeom>
        </xdr:spPr>
      </xdr:pic>
      <xdr:pic>
        <xdr:nvPicPr>
          <xdr:cNvPr id="24" name="Picture 23">
            <a:extLst>
              <a:ext uri="{FF2B5EF4-FFF2-40B4-BE49-F238E27FC236}">
                <a16:creationId xmlns:a16="http://schemas.microsoft.com/office/drawing/2014/main" id="{4060E106-AE8A-8084-C334-917434890475}"/>
              </a:ext>
            </a:extLst>
          </xdr:cNvPr>
          <xdr:cNvPicPr>
            <a:picLocks noChangeAspect="1"/>
          </xdr:cNvPicPr>
        </xdr:nvPicPr>
        <xdr:blipFill>
          <a:blip xmlns:r="http://schemas.openxmlformats.org/officeDocument/2006/relationships" r:embed="rId9"/>
          <a:stretch>
            <a:fillRect/>
          </a:stretch>
        </xdr:blipFill>
        <xdr:spPr>
          <a:xfrm>
            <a:off x="13681105" y="3681017"/>
            <a:ext cx="398282" cy="398282"/>
          </a:xfrm>
          <a:prstGeom prst="rect">
            <a:avLst/>
          </a:prstGeom>
        </xdr:spPr>
      </xdr:pic>
      <xdr:pic>
        <xdr:nvPicPr>
          <xdr:cNvPr id="25" name="Picture 24">
            <a:extLst>
              <a:ext uri="{FF2B5EF4-FFF2-40B4-BE49-F238E27FC236}">
                <a16:creationId xmlns:a16="http://schemas.microsoft.com/office/drawing/2014/main" id="{E40C5317-D5A3-4051-31BD-E28337B624B4}"/>
              </a:ext>
            </a:extLst>
          </xdr:cNvPr>
          <xdr:cNvPicPr>
            <a:picLocks noChangeAspect="1"/>
          </xdr:cNvPicPr>
        </xdr:nvPicPr>
        <xdr:blipFill>
          <a:blip xmlns:r="http://schemas.openxmlformats.org/officeDocument/2006/relationships" r:embed="rId1"/>
          <a:stretch>
            <a:fillRect/>
          </a:stretch>
        </xdr:blipFill>
        <xdr:spPr>
          <a:xfrm>
            <a:off x="14111457" y="3676650"/>
            <a:ext cx="395442" cy="390134"/>
          </a:xfrm>
          <a:prstGeom prst="rect">
            <a:avLst/>
          </a:prstGeom>
        </xdr:spPr>
      </xdr:pic>
      <xdr:pic>
        <xdr:nvPicPr>
          <xdr:cNvPr id="26" name="Picture 25">
            <a:extLst>
              <a:ext uri="{FF2B5EF4-FFF2-40B4-BE49-F238E27FC236}">
                <a16:creationId xmlns:a16="http://schemas.microsoft.com/office/drawing/2014/main" id="{275A48B5-3C14-00E1-6B9A-6A3C94BF7C8D}"/>
              </a:ext>
            </a:extLst>
          </xdr:cNvPr>
          <xdr:cNvPicPr>
            <a:picLocks noChangeAspect="1"/>
          </xdr:cNvPicPr>
        </xdr:nvPicPr>
        <xdr:blipFill>
          <a:blip xmlns:r="http://schemas.openxmlformats.org/officeDocument/2006/relationships" r:embed="rId4"/>
          <a:stretch>
            <a:fillRect/>
          </a:stretch>
        </xdr:blipFill>
        <xdr:spPr>
          <a:xfrm>
            <a:off x="14533192" y="3676650"/>
            <a:ext cx="398097" cy="400787"/>
          </a:xfrm>
          <a:prstGeom prst="rect">
            <a:avLst/>
          </a:prstGeom>
        </xdr:spPr>
      </xdr:pic>
      <xdr:pic>
        <xdr:nvPicPr>
          <xdr:cNvPr id="27" name="Picture 26">
            <a:extLst>
              <a:ext uri="{FF2B5EF4-FFF2-40B4-BE49-F238E27FC236}">
                <a16:creationId xmlns:a16="http://schemas.microsoft.com/office/drawing/2014/main" id="{7A4E4BB6-F6F5-0153-FB5C-F9EC1330E0DC}"/>
              </a:ext>
            </a:extLst>
          </xdr:cNvPr>
          <xdr:cNvPicPr>
            <a:picLocks noChangeAspect="1"/>
          </xdr:cNvPicPr>
        </xdr:nvPicPr>
        <xdr:blipFill>
          <a:blip xmlns:r="http://schemas.openxmlformats.org/officeDocument/2006/relationships" r:embed="rId10"/>
          <a:stretch>
            <a:fillRect/>
          </a:stretch>
        </xdr:blipFill>
        <xdr:spPr>
          <a:xfrm>
            <a:off x="13681105" y="4105621"/>
            <a:ext cx="392789" cy="384827"/>
          </a:xfrm>
          <a:prstGeom prst="rect">
            <a:avLst/>
          </a:prstGeom>
        </xdr:spPr>
      </xdr:pic>
      <xdr:pic>
        <xdr:nvPicPr>
          <xdr:cNvPr id="28" name="Picture 27">
            <a:extLst>
              <a:ext uri="{FF2B5EF4-FFF2-40B4-BE49-F238E27FC236}">
                <a16:creationId xmlns:a16="http://schemas.microsoft.com/office/drawing/2014/main" id="{95E7C3F1-8253-0B7E-CB18-98B2E412AF8D}"/>
              </a:ext>
            </a:extLst>
          </xdr:cNvPr>
          <xdr:cNvPicPr>
            <a:picLocks noChangeAspect="1"/>
          </xdr:cNvPicPr>
        </xdr:nvPicPr>
        <xdr:blipFill>
          <a:blip xmlns:r="http://schemas.openxmlformats.org/officeDocument/2006/relationships" r:embed="rId3"/>
          <a:stretch>
            <a:fillRect/>
          </a:stretch>
        </xdr:blipFill>
        <xdr:spPr>
          <a:xfrm>
            <a:off x="13249275" y="4097326"/>
            <a:ext cx="398096" cy="384827"/>
          </a:xfrm>
          <a:prstGeom prst="rect">
            <a:avLst/>
          </a:prstGeom>
        </xdr:spPr>
      </xdr:pic>
    </xdr:grpSp>
    <xdr:clientData/>
  </xdr:twoCellAnchor>
  <xdr:twoCellAnchor>
    <xdr:from>
      <xdr:col>2</xdr:col>
      <xdr:colOff>227789</xdr:colOff>
      <xdr:row>6</xdr:row>
      <xdr:rowOff>193421</xdr:rowOff>
    </xdr:from>
    <xdr:to>
      <xdr:col>2</xdr:col>
      <xdr:colOff>1933574</xdr:colOff>
      <xdr:row>6</xdr:row>
      <xdr:rowOff>746919</xdr:rowOff>
    </xdr:to>
    <xdr:grpSp>
      <xdr:nvGrpSpPr>
        <xdr:cNvPr id="41" name="Group 40">
          <a:extLst>
            <a:ext uri="{FF2B5EF4-FFF2-40B4-BE49-F238E27FC236}">
              <a16:creationId xmlns:a16="http://schemas.microsoft.com/office/drawing/2014/main" id="{BDFB748B-B7AF-C802-43C1-133C32BDF345}"/>
            </a:ext>
          </a:extLst>
        </xdr:cNvPr>
        <xdr:cNvGrpSpPr/>
      </xdr:nvGrpSpPr>
      <xdr:grpSpPr>
        <a:xfrm>
          <a:off x="2847164" y="9294558"/>
          <a:ext cx="1705785" cy="553498"/>
          <a:chOff x="2666190" y="5822690"/>
          <a:chExt cx="1244064" cy="403677"/>
        </a:xfrm>
      </xdr:grpSpPr>
      <xdr:pic>
        <xdr:nvPicPr>
          <xdr:cNvPr id="33" name="Picture 32">
            <a:extLst>
              <a:ext uri="{FF2B5EF4-FFF2-40B4-BE49-F238E27FC236}">
                <a16:creationId xmlns:a16="http://schemas.microsoft.com/office/drawing/2014/main" id="{3111CE89-77E1-6829-C6D5-6E7329FC5D07}"/>
              </a:ext>
            </a:extLst>
          </xdr:cNvPr>
          <xdr:cNvPicPr>
            <a:picLocks noChangeAspect="1"/>
          </xdr:cNvPicPr>
        </xdr:nvPicPr>
        <xdr:blipFill>
          <a:blip xmlns:r="http://schemas.openxmlformats.org/officeDocument/2006/relationships" r:embed="rId5"/>
          <a:stretch>
            <a:fillRect/>
          </a:stretch>
        </xdr:blipFill>
        <xdr:spPr>
          <a:xfrm>
            <a:off x="2666190" y="5822690"/>
            <a:ext cx="403476" cy="395406"/>
          </a:xfrm>
          <a:prstGeom prst="rect">
            <a:avLst/>
          </a:prstGeom>
        </xdr:spPr>
      </xdr:pic>
      <xdr:pic>
        <xdr:nvPicPr>
          <xdr:cNvPr id="34" name="Picture 33">
            <a:extLst>
              <a:ext uri="{FF2B5EF4-FFF2-40B4-BE49-F238E27FC236}">
                <a16:creationId xmlns:a16="http://schemas.microsoft.com/office/drawing/2014/main" id="{1F932BA4-974A-3D7F-6565-C7D8D9202E76}"/>
              </a:ext>
            </a:extLst>
          </xdr:cNvPr>
          <xdr:cNvPicPr>
            <a:picLocks noChangeAspect="1"/>
          </xdr:cNvPicPr>
        </xdr:nvPicPr>
        <xdr:blipFill>
          <a:blip xmlns:r="http://schemas.openxmlformats.org/officeDocument/2006/relationships" r:embed="rId6"/>
          <a:stretch>
            <a:fillRect/>
          </a:stretch>
        </xdr:blipFill>
        <xdr:spPr>
          <a:xfrm>
            <a:off x="3087596" y="5822690"/>
            <a:ext cx="398097" cy="400787"/>
          </a:xfrm>
          <a:prstGeom prst="rect">
            <a:avLst/>
          </a:prstGeom>
        </xdr:spPr>
      </xdr:pic>
      <xdr:pic>
        <xdr:nvPicPr>
          <xdr:cNvPr id="35" name="Picture 34">
            <a:extLst>
              <a:ext uri="{FF2B5EF4-FFF2-40B4-BE49-F238E27FC236}">
                <a16:creationId xmlns:a16="http://schemas.microsoft.com/office/drawing/2014/main" id="{2E5881F5-0C30-15C1-E68E-810E3E32C3A0}"/>
              </a:ext>
            </a:extLst>
          </xdr:cNvPr>
          <xdr:cNvPicPr>
            <a:picLocks noChangeAspect="1"/>
          </xdr:cNvPicPr>
        </xdr:nvPicPr>
        <xdr:blipFill>
          <a:blip xmlns:r="http://schemas.openxmlformats.org/officeDocument/2006/relationships" r:embed="rId10"/>
          <a:stretch>
            <a:fillRect/>
          </a:stretch>
        </xdr:blipFill>
        <xdr:spPr>
          <a:xfrm>
            <a:off x="3503623" y="5827979"/>
            <a:ext cx="406631" cy="398388"/>
          </a:xfrm>
          <a:prstGeom prst="rect">
            <a:avLst/>
          </a:prstGeom>
        </xdr:spPr>
      </xdr:pic>
    </xdr:grpSp>
    <xdr:clientData/>
  </xdr:twoCellAnchor>
  <xdr:twoCellAnchor>
    <xdr:from>
      <xdr:col>2</xdr:col>
      <xdr:colOff>238126</xdr:colOff>
      <xdr:row>5</xdr:row>
      <xdr:rowOff>180976</xdr:rowOff>
    </xdr:from>
    <xdr:to>
      <xdr:col>2</xdr:col>
      <xdr:colOff>1994294</xdr:colOff>
      <xdr:row>5</xdr:row>
      <xdr:rowOff>742950</xdr:rowOff>
    </xdr:to>
    <xdr:grpSp>
      <xdr:nvGrpSpPr>
        <xdr:cNvPr id="37" name="Group 36">
          <a:extLst>
            <a:ext uri="{FF2B5EF4-FFF2-40B4-BE49-F238E27FC236}">
              <a16:creationId xmlns:a16="http://schemas.microsoft.com/office/drawing/2014/main" id="{98D927E8-709B-C6E6-F21C-A5DA78BAA182}"/>
            </a:ext>
          </a:extLst>
        </xdr:cNvPr>
        <xdr:cNvGrpSpPr/>
      </xdr:nvGrpSpPr>
      <xdr:grpSpPr>
        <a:xfrm>
          <a:off x="2857501" y="7905751"/>
          <a:ext cx="1760930" cy="561974"/>
          <a:chOff x="2657476" y="352425"/>
          <a:chExt cx="1710152" cy="547249"/>
        </a:xfrm>
      </xdr:grpSpPr>
      <xdr:pic>
        <xdr:nvPicPr>
          <xdr:cNvPr id="38" name="Picture 37">
            <a:extLst>
              <a:ext uri="{FF2B5EF4-FFF2-40B4-BE49-F238E27FC236}">
                <a16:creationId xmlns:a16="http://schemas.microsoft.com/office/drawing/2014/main" id="{24F67333-87FB-DAD7-CCE8-FF35A04E7C39}"/>
              </a:ext>
            </a:extLst>
          </xdr:cNvPr>
          <xdr:cNvPicPr>
            <a:picLocks noChangeAspect="1"/>
          </xdr:cNvPicPr>
        </xdr:nvPicPr>
        <xdr:blipFill>
          <a:blip xmlns:r="http://schemas.openxmlformats.org/officeDocument/2006/relationships" r:embed="rId1"/>
          <a:stretch>
            <a:fillRect/>
          </a:stretch>
        </xdr:blipFill>
        <xdr:spPr>
          <a:xfrm>
            <a:off x="2657476" y="352425"/>
            <a:ext cx="547347" cy="540000"/>
          </a:xfrm>
          <a:prstGeom prst="rect">
            <a:avLst/>
          </a:prstGeom>
        </xdr:spPr>
      </xdr:pic>
      <xdr:pic>
        <xdr:nvPicPr>
          <xdr:cNvPr id="39" name="Picture 38">
            <a:extLst>
              <a:ext uri="{FF2B5EF4-FFF2-40B4-BE49-F238E27FC236}">
                <a16:creationId xmlns:a16="http://schemas.microsoft.com/office/drawing/2014/main" id="{786312D7-0A81-12BA-F866-28F3201481CF}"/>
              </a:ext>
            </a:extLst>
          </xdr:cNvPr>
          <xdr:cNvPicPr>
            <a:picLocks noChangeAspect="1"/>
          </xdr:cNvPicPr>
        </xdr:nvPicPr>
        <xdr:blipFill>
          <a:blip xmlns:r="http://schemas.openxmlformats.org/officeDocument/2006/relationships" r:embed="rId2"/>
          <a:stretch>
            <a:fillRect/>
          </a:stretch>
        </xdr:blipFill>
        <xdr:spPr>
          <a:xfrm>
            <a:off x="3236868" y="354861"/>
            <a:ext cx="532749" cy="540000"/>
          </a:xfrm>
          <a:prstGeom prst="rect">
            <a:avLst/>
          </a:prstGeom>
        </xdr:spPr>
      </xdr:pic>
      <xdr:pic>
        <xdr:nvPicPr>
          <xdr:cNvPr id="40" name="Picture 39">
            <a:extLst>
              <a:ext uri="{FF2B5EF4-FFF2-40B4-BE49-F238E27FC236}">
                <a16:creationId xmlns:a16="http://schemas.microsoft.com/office/drawing/2014/main" id="{28D050D2-C2F4-7605-6229-CDAB5ED7E22B}"/>
              </a:ext>
            </a:extLst>
          </xdr:cNvPr>
          <xdr:cNvPicPr>
            <a:picLocks noChangeAspect="1"/>
          </xdr:cNvPicPr>
        </xdr:nvPicPr>
        <xdr:blipFill>
          <a:blip xmlns:r="http://schemas.openxmlformats.org/officeDocument/2006/relationships" r:embed="rId3"/>
          <a:stretch>
            <a:fillRect/>
          </a:stretch>
        </xdr:blipFill>
        <xdr:spPr>
          <a:xfrm>
            <a:off x="3809008" y="359674"/>
            <a:ext cx="558620" cy="5400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teria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pallen/AppData/Local/Microsoft/Windows/INetCache/Content.Outlook/RGJWYLHT/Carrapateena%202021%20Datasheet%20-%20working.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ozminerals-my.sharepoint.com/personal/joel_coward_ozminerals_com/Documents/Sustainabilty/SR22/OZL%20FY22%20Scope%203%20Baseline%20master%20dataset_14_02_2023%20-%20addition%20to%20DataBook.xlsx" TargetMode="External"/><Relationship Id="rId1" Type="http://schemas.openxmlformats.org/officeDocument/2006/relationships/externalLinkPath" Target="https://ozminerals-my.sharepoint.com/personal/joel_coward_ozminerals_com/Documents/Sustainabilty/SR22/OZL%20FY22%20Scope%203%20Baseline%20master%20dataset_14_02_2023%20-%20addition%20to%20Data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s"/>
      <sheetName val="Title"/>
      <sheetName val="Geology"/>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NGER Categorisation"/>
      <sheetName val="Reportable Contractors"/>
      <sheetName val="Site Attributes"/>
      <sheetName val="Additional Data Entry"/>
      <sheetName val="Cleaner Production"/>
      <sheetName val="Production Stats"/>
      <sheetName val="Fuel Tanks"/>
      <sheetName val="Power Generation"/>
      <sheetName val="OZ Minerals Diesel"/>
      <sheetName val="Contractors Diesel"/>
      <sheetName val="Plant and Equipment-Other Fuels"/>
      <sheetName val="Drilling and Explosives (2)"/>
      <sheetName val="Drilling and Explosives"/>
      <sheetName val="Geology"/>
      <sheetName val="Open Areas"/>
      <sheetName val="Material Transfers (2)"/>
      <sheetName val="Material Transfers"/>
      <sheetName val="TSF"/>
      <sheetName val="Materials and Chemicals"/>
      <sheetName val="Discharge"/>
      <sheetName val="Spills"/>
      <sheetName val="Concrete Batching"/>
      <sheetName val="Landfill"/>
      <sheetName val="Fuel Balance"/>
      <sheetName val="Water (CY 2021)"/>
      <sheetName val="Non-Haz Waste (CY &amp; FY 2021)"/>
      <sheetName val="Hazardous Waste (CY &amp; FY 2021)"/>
      <sheetName val="Land (CY 2021)"/>
      <sheetName val="Biodiversity (CY 2021)"/>
      <sheetName val="GHG Reductions (CY 2021)"/>
      <sheetName val="Environmental Compl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urchased G&amp;S"/>
      <sheetName val="Business travel FY22"/>
      <sheetName val="Employee commuting (charters)"/>
      <sheetName val="Upstream logistics"/>
      <sheetName val="Non-mineral waste"/>
      <sheetName val="Downstream Road FY22"/>
      <sheetName val="Downstream Rail FY22"/>
      <sheetName val="Downstream Shipping FY22"/>
      <sheetName val="Smelting FY22"/>
      <sheetName val="OLD DATA&gt;&gt;&gt;"/>
      <sheetName val="Purchased G&amp;S old "/>
      <sheetName val="Smelting"/>
      <sheetName val="Upstream logistics 2021"/>
      <sheetName val="Downstream rail"/>
      <sheetName val="Downstream road"/>
      <sheetName val="West Musgrave"/>
      <sheetName val="RAW DATA&gt;&gt;&gt;"/>
      <sheetName val="Downstream Logistics data"/>
      <sheetName val="OZL Group top 80% suppliers"/>
      <sheetName val="Carra top 80% supplier"/>
      <sheetName val="Prom top 80% supplier"/>
      <sheetName val="Carra Non-mineral waste"/>
      <sheetName val="Prom Non-mineral waste"/>
    </sheetNames>
    <sheetDataSet>
      <sheetData sheetId="0">
        <row r="37">
          <cell r="R37">
            <v>129081.54996704981</v>
          </cell>
        </row>
      </sheetData>
      <sheetData sheetId="1">
        <row r="9">
          <cell r="AR9">
            <v>1262.3312887086397</v>
          </cell>
        </row>
      </sheetData>
      <sheetData sheetId="2">
        <row r="20">
          <cell r="O20">
            <v>5117.2531837974821</v>
          </cell>
          <cell r="AE20">
            <v>7637.5326734177415</v>
          </cell>
        </row>
      </sheetData>
      <sheetData sheetId="3">
        <row r="11">
          <cell r="V11">
            <v>668.39852756880816</v>
          </cell>
        </row>
        <row r="31">
          <cell r="J31">
            <v>385.790947439815</v>
          </cell>
        </row>
      </sheetData>
      <sheetData sheetId="4">
        <row r="10">
          <cell r="H10">
            <v>7449.2802000000001</v>
          </cell>
          <cell r="I10">
            <v>5018.3474999999999</v>
          </cell>
          <cell r="J10">
            <v>720.90435000000002</v>
          </cell>
          <cell r="K10">
            <v>755.68900000000008</v>
          </cell>
          <cell r="L10">
            <v>286.73880000000003</v>
          </cell>
        </row>
      </sheetData>
      <sheetData sheetId="5"/>
      <sheetData sheetId="6">
        <row r="3">
          <cell r="P3">
            <v>1188.4028239999996</v>
          </cell>
        </row>
        <row r="4">
          <cell r="P4">
            <v>223.04480000000001</v>
          </cell>
        </row>
        <row r="5">
          <cell r="P5">
            <v>432.42936000000003</v>
          </cell>
        </row>
      </sheetData>
      <sheetData sheetId="7">
        <row r="31">
          <cell r="R31">
            <v>6763.5532128358245</v>
          </cell>
        </row>
        <row r="32">
          <cell r="R32">
            <v>7970.5061059835625</v>
          </cell>
        </row>
        <row r="33">
          <cell r="R33">
            <v>1521.7409261292139</v>
          </cell>
        </row>
      </sheetData>
      <sheetData sheetId="8">
        <row r="33">
          <cell r="Y33">
            <v>185711.37700320504</v>
          </cell>
        </row>
        <row r="34">
          <cell r="Y34">
            <v>179561.56107059083</v>
          </cell>
        </row>
        <row r="35">
          <cell r="Y35">
            <v>15653.22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B65F-ABA8-4B1C-BEA6-F1EE979268BF}">
  <sheetPr>
    <tabColor theme="1" tint="0.499984740745262"/>
  </sheetPr>
  <dimension ref="A1:BK762"/>
  <sheetViews>
    <sheetView zoomScale="85" zoomScaleNormal="85" workbookViewId="0">
      <pane ySplit="1" topLeftCell="A64" activePane="bottomLeft" state="frozen"/>
      <selection activeCell="A9" sqref="A9"/>
      <selection pane="bottomLeft" activeCell="A237" sqref="A237:A246"/>
    </sheetView>
  </sheetViews>
  <sheetFormatPr defaultColWidth="9.1328125" defaultRowHeight="15.4" x14ac:dyDescent="0.45"/>
  <cols>
    <col min="1" max="1" width="76.1328125" style="3" bestFit="1" customWidth="1"/>
    <col min="2" max="2" width="15.73046875" style="4" customWidth="1"/>
    <col min="3" max="3" width="77.86328125" style="1" bestFit="1" customWidth="1"/>
    <col min="4" max="4" width="63.59765625" style="1" customWidth="1"/>
    <col min="5" max="5" width="27.265625" style="15" bestFit="1" customWidth="1"/>
    <col min="6" max="6" width="14.3984375" style="156" customWidth="1"/>
    <col min="7" max="7" width="9.1328125" style="192" customWidth="1"/>
    <col min="8" max="62" width="9.1328125" style="181"/>
    <col min="63" max="63" width="9.1328125" style="172"/>
    <col min="64" max="16384" width="9.1328125" style="3"/>
  </cols>
  <sheetData>
    <row r="1" spans="1:63" s="2" customFormat="1" ht="15.75" customHeight="1" x14ac:dyDescent="0.45">
      <c r="A1" s="2" t="s">
        <v>0</v>
      </c>
      <c r="B1" s="2" t="s">
        <v>1</v>
      </c>
      <c r="C1" s="2" t="s">
        <v>2</v>
      </c>
      <c r="D1" s="2" t="s">
        <v>3</v>
      </c>
      <c r="E1" s="6" t="s">
        <v>4</v>
      </c>
      <c r="F1" s="152" t="s">
        <v>5</v>
      </c>
      <c r="G1" s="189"/>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68"/>
    </row>
    <row r="2" spans="1:63" s="12" customFormat="1" x14ac:dyDescent="0.45">
      <c r="A2" s="12" t="s">
        <v>6</v>
      </c>
      <c r="B2" s="12" t="s">
        <v>7</v>
      </c>
      <c r="C2" s="12" t="s">
        <v>8</v>
      </c>
      <c r="D2" s="12" t="s">
        <v>9</v>
      </c>
      <c r="E2" s="13" t="s">
        <v>10</v>
      </c>
      <c r="F2" s="153" t="s">
        <v>11</v>
      </c>
      <c r="G2" s="190"/>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69"/>
    </row>
    <row r="3" spans="1:63" s="30" customFormat="1" ht="18.75" x14ac:dyDescent="0.45">
      <c r="A3" s="29" t="s">
        <v>12</v>
      </c>
      <c r="B3" s="29"/>
      <c r="C3" s="29"/>
      <c r="D3" s="29"/>
      <c r="E3" s="29"/>
      <c r="F3" s="154"/>
      <c r="G3" s="191"/>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70"/>
    </row>
    <row r="4" spans="1:63" s="21" customFormat="1" ht="18.75" x14ac:dyDescent="0.45">
      <c r="A4" s="19" t="s">
        <v>13</v>
      </c>
      <c r="B4" s="31"/>
      <c r="C4" s="31"/>
      <c r="D4" s="31"/>
      <c r="E4" s="31"/>
      <c r="F4" s="155"/>
      <c r="G4" s="191"/>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71"/>
    </row>
    <row r="5" spans="1:63" ht="24" customHeight="1" x14ac:dyDescent="0.45">
      <c r="A5" s="1" t="s">
        <v>14</v>
      </c>
      <c r="B5" s="4" t="s">
        <v>15</v>
      </c>
      <c r="C5" s="1" t="s">
        <v>16</v>
      </c>
      <c r="D5" s="1" t="s">
        <v>17</v>
      </c>
      <c r="E5" s="15" t="s">
        <v>18</v>
      </c>
      <c r="F5" s="156" t="s">
        <v>19</v>
      </c>
    </row>
    <row r="6" spans="1:63" ht="24" customHeight="1" x14ac:dyDescent="0.45">
      <c r="A6" s="1" t="s">
        <v>20</v>
      </c>
      <c r="B6" s="4" t="s">
        <v>15</v>
      </c>
      <c r="C6" s="1" t="s">
        <v>21</v>
      </c>
      <c r="D6" s="1" t="s">
        <v>22</v>
      </c>
      <c r="E6" s="15" t="s">
        <v>18</v>
      </c>
      <c r="F6" s="156" t="s">
        <v>19</v>
      </c>
    </row>
    <row r="7" spans="1:63" x14ac:dyDescent="0.45">
      <c r="A7" s="1" t="s">
        <v>23</v>
      </c>
      <c r="B7" s="4" t="s">
        <v>15</v>
      </c>
      <c r="C7" s="1" t="s">
        <v>24</v>
      </c>
      <c r="D7" s="1" t="s">
        <v>25</v>
      </c>
      <c r="E7" s="15" t="s">
        <v>18</v>
      </c>
      <c r="F7" s="156" t="s">
        <v>19</v>
      </c>
    </row>
    <row r="8" spans="1:63" ht="46.15" x14ac:dyDescent="0.45">
      <c r="A8" s="1" t="s">
        <v>522</v>
      </c>
      <c r="B8" s="4" t="s">
        <v>26</v>
      </c>
      <c r="C8" s="1" t="s">
        <v>27</v>
      </c>
      <c r="D8" s="1" t="s">
        <v>598</v>
      </c>
      <c r="E8" s="15" t="s">
        <v>599</v>
      </c>
      <c r="F8" s="156" t="s">
        <v>65</v>
      </c>
    </row>
    <row r="9" spans="1:63" s="25" customFormat="1" x14ac:dyDescent="0.45">
      <c r="A9" s="19" t="s">
        <v>28</v>
      </c>
      <c r="B9" s="22"/>
      <c r="C9" s="23"/>
      <c r="D9" s="23"/>
      <c r="E9" s="24"/>
      <c r="F9" s="157"/>
      <c r="G9" s="192"/>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73"/>
    </row>
    <row r="10" spans="1:63" ht="24.75" customHeight="1" x14ac:dyDescent="0.45">
      <c r="A10" s="14" t="s">
        <v>29</v>
      </c>
      <c r="B10" s="4" t="s">
        <v>30</v>
      </c>
      <c r="C10" s="1" t="s">
        <v>31</v>
      </c>
      <c r="D10" s="1" t="s">
        <v>32</v>
      </c>
      <c r="E10" s="15" t="s">
        <v>18</v>
      </c>
      <c r="F10" s="156" t="s">
        <v>19</v>
      </c>
    </row>
    <row r="11" spans="1:63" ht="45" customHeight="1" x14ac:dyDescent="0.45">
      <c r="A11" s="14" t="s">
        <v>33</v>
      </c>
      <c r="B11" s="4" t="s">
        <v>30</v>
      </c>
      <c r="C11" s="15" t="s">
        <v>34</v>
      </c>
      <c r="D11" s="1" t="s">
        <v>35</v>
      </c>
      <c r="E11" s="15" t="s">
        <v>18</v>
      </c>
      <c r="F11" s="156" t="s">
        <v>19</v>
      </c>
    </row>
    <row r="12" spans="1:63" ht="24.75" customHeight="1" x14ac:dyDescent="0.45">
      <c r="A12" s="14" t="s">
        <v>36</v>
      </c>
      <c r="B12" s="4" t="s">
        <v>30</v>
      </c>
      <c r="C12" s="1" t="s">
        <v>37</v>
      </c>
      <c r="D12" s="1" t="s">
        <v>38</v>
      </c>
      <c r="E12" s="15" t="s">
        <v>18</v>
      </c>
      <c r="F12" s="156" t="s">
        <v>19</v>
      </c>
    </row>
    <row r="13" spans="1:63" ht="24.75" customHeight="1" x14ac:dyDescent="0.45">
      <c r="A13" s="14" t="s">
        <v>523</v>
      </c>
      <c r="B13" s="4" t="s">
        <v>26</v>
      </c>
      <c r="C13" s="1" t="s">
        <v>39</v>
      </c>
      <c r="D13" s="1" t="s">
        <v>40</v>
      </c>
      <c r="E13" s="15" t="s">
        <v>18</v>
      </c>
      <c r="F13" s="156" t="s">
        <v>19</v>
      </c>
    </row>
    <row r="14" spans="1:63" ht="24.75" customHeight="1" x14ac:dyDescent="0.45">
      <c r="A14" s="14" t="s">
        <v>524</v>
      </c>
      <c r="B14" s="4" t="s">
        <v>26</v>
      </c>
      <c r="C14" s="1" t="s">
        <v>41</v>
      </c>
      <c r="D14" s="1" t="s">
        <v>42</v>
      </c>
      <c r="E14" s="15" t="s">
        <v>18</v>
      </c>
      <c r="F14" s="156" t="s">
        <v>19</v>
      </c>
    </row>
    <row r="15" spans="1:63" ht="24.75" customHeight="1" x14ac:dyDescent="0.45">
      <c r="A15" s="14" t="s">
        <v>43</v>
      </c>
      <c r="B15" s="4" t="s">
        <v>30</v>
      </c>
      <c r="C15" s="1" t="s">
        <v>44</v>
      </c>
      <c r="D15" s="1" t="s">
        <v>45</v>
      </c>
      <c r="E15" s="15" t="s">
        <v>18</v>
      </c>
      <c r="F15" s="156" t="s">
        <v>19</v>
      </c>
    </row>
    <row r="16" spans="1:63" s="41" customFormat="1" ht="44.25" customHeight="1" x14ac:dyDescent="0.45">
      <c r="A16" s="42" t="s">
        <v>46</v>
      </c>
      <c r="B16" s="249" t="s">
        <v>47</v>
      </c>
      <c r="C16" s="249"/>
      <c r="D16" s="249"/>
      <c r="E16" s="249"/>
      <c r="F16" s="249"/>
      <c r="G16" s="193"/>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74"/>
    </row>
    <row r="17" spans="1:63" s="25" customFormat="1" ht="28.5" customHeight="1" x14ac:dyDescent="0.45">
      <c r="A17" s="17" t="s">
        <v>48</v>
      </c>
      <c r="B17" s="32"/>
      <c r="C17" s="32"/>
      <c r="D17" s="32"/>
      <c r="E17" s="32"/>
      <c r="F17" s="158"/>
      <c r="G17" s="192"/>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73"/>
    </row>
    <row r="18" spans="1:63" ht="14.25" customHeight="1" x14ac:dyDescent="0.45">
      <c r="A18" s="14" t="s">
        <v>49</v>
      </c>
      <c r="B18" s="4" t="s">
        <v>30</v>
      </c>
      <c r="C18" s="246" t="s">
        <v>538</v>
      </c>
      <c r="D18" s="44" t="s">
        <v>50</v>
      </c>
      <c r="E18" s="15" t="s">
        <v>51</v>
      </c>
      <c r="F18" s="156" t="s">
        <v>19</v>
      </c>
    </row>
    <row r="19" spans="1:63" ht="16.5" x14ac:dyDescent="0.45">
      <c r="A19" s="14" t="s">
        <v>52</v>
      </c>
      <c r="B19" s="4" t="s">
        <v>53</v>
      </c>
      <c r="C19" s="247"/>
      <c r="D19" s="44" t="s">
        <v>50</v>
      </c>
      <c r="E19" s="15" t="s">
        <v>51</v>
      </c>
      <c r="F19" s="156" t="s">
        <v>19</v>
      </c>
    </row>
    <row r="20" spans="1:63" x14ac:dyDescent="0.45">
      <c r="A20" s="14" t="s">
        <v>54</v>
      </c>
      <c r="B20" s="4" t="s">
        <v>55</v>
      </c>
      <c r="C20" s="247"/>
      <c r="D20" s="44" t="s">
        <v>50</v>
      </c>
      <c r="E20" s="15" t="s">
        <v>51</v>
      </c>
      <c r="F20" s="156" t="s">
        <v>19</v>
      </c>
    </row>
    <row r="21" spans="1:63" x14ac:dyDescent="0.45">
      <c r="A21" s="14" t="s">
        <v>56</v>
      </c>
      <c r="B21" s="4" t="s">
        <v>55</v>
      </c>
      <c r="C21" s="247"/>
      <c r="D21" s="44" t="s">
        <v>50</v>
      </c>
      <c r="E21" s="15" t="s">
        <v>51</v>
      </c>
      <c r="F21" s="156" t="s">
        <v>19</v>
      </c>
    </row>
    <row r="22" spans="1:63" x14ac:dyDescent="0.45">
      <c r="A22" s="14" t="s">
        <v>525</v>
      </c>
      <c r="B22" s="4" t="s">
        <v>55</v>
      </c>
      <c r="C22" s="248"/>
      <c r="D22" s="44" t="s">
        <v>50</v>
      </c>
      <c r="E22" s="15" t="s">
        <v>51</v>
      </c>
      <c r="F22" s="156" t="s">
        <v>19</v>
      </c>
    </row>
    <row r="23" spans="1:63" s="41" customFormat="1" ht="15" customHeight="1" x14ac:dyDescent="0.45">
      <c r="A23" s="42" t="s">
        <v>57</v>
      </c>
      <c r="B23" s="249" t="s">
        <v>58</v>
      </c>
      <c r="C23" s="249"/>
      <c r="D23" s="249"/>
      <c r="E23" s="249"/>
      <c r="F23" s="249"/>
      <c r="G23" s="193"/>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c r="BI23" s="182"/>
      <c r="BJ23" s="182"/>
      <c r="BK23" s="174"/>
    </row>
    <row r="24" spans="1:63" s="25" customFormat="1" ht="15" customHeight="1" x14ac:dyDescent="0.45">
      <c r="A24" s="19" t="s">
        <v>59</v>
      </c>
      <c r="B24" s="32"/>
      <c r="C24" s="32"/>
      <c r="D24" s="32"/>
      <c r="E24" s="32"/>
      <c r="F24" s="158"/>
      <c r="G24" s="192"/>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73"/>
    </row>
    <row r="25" spans="1:63" x14ac:dyDescent="0.45">
      <c r="A25" s="33" t="s">
        <v>60</v>
      </c>
      <c r="B25" s="4" t="s">
        <v>61</v>
      </c>
      <c r="C25" s="1" t="s">
        <v>62</v>
      </c>
      <c r="D25" s="1" t="s">
        <v>63</v>
      </c>
      <c r="E25" s="15" t="s">
        <v>64</v>
      </c>
      <c r="F25" s="156" t="s">
        <v>65</v>
      </c>
    </row>
    <row r="26" spans="1:63" x14ac:dyDescent="0.45">
      <c r="A26" s="33" t="s">
        <v>66</v>
      </c>
      <c r="B26" s="4" t="s">
        <v>61</v>
      </c>
      <c r="C26" s="1" t="s">
        <v>67</v>
      </c>
      <c r="D26" s="1" t="s">
        <v>68</v>
      </c>
      <c r="E26" s="15" t="s">
        <v>64</v>
      </c>
      <c r="F26" s="156" t="s">
        <v>65</v>
      </c>
    </row>
    <row r="27" spans="1:63" x14ac:dyDescent="0.45">
      <c r="A27" s="33" t="s">
        <v>69</v>
      </c>
      <c r="B27" s="4" t="s">
        <v>61</v>
      </c>
      <c r="C27" s="1" t="s">
        <v>70</v>
      </c>
      <c r="D27" s="1" t="s">
        <v>71</v>
      </c>
      <c r="E27" s="15" t="s">
        <v>64</v>
      </c>
      <c r="F27" s="156" t="s">
        <v>65</v>
      </c>
    </row>
    <row r="28" spans="1:63" x14ac:dyDescent="0.45">
      <c r="A28" s="33" t="s">
        <v>72</v>
      </c>
      <c r="B28" s="4" t="s">
        <v>61</v>
      </c>
      <c r="C28" s="1" t="s">
        <v>73</v>
      </c>
      <c r="D28" s="1" t="s">
        <v>74</v>
      </c>
      <c r="E28" s="15" t="s">
        <v>64</v>
      </c>
      <c r="F28" s="156" t="s">
        <v>65</v>
      </c>
    </row>
    <row r="29" spans="1:63" x14ac:dyDescent="0.45">
      <c r="A29" s="33" t="s">
        <v>75</v>
      </c>
      <c r="B29" s="4" t="s">
        <v>61</v>
      </c>
      <c r="C29" s="1" t="s">
        <v>76</v>
      </c>
      <c r="D29" s="1" t="s">
        <v>77</v>
      </c>
      <c r="E29" s="15" t="s">
        <v>64</v>
      </c>
      <c r="F29" s="156" t="s">
        <v>65</v>
      </c>
    </row>
    <row r="30" spans="1:63" ht="29.25" customHeight="1" x14ac:dyDescent="0.45">
      <c r="A30" s="33" t="s">
        <v>78</v>
      </c>
      <c r="B30" s="4" t="s">
        <v>61</v>
      </c>
      <c r="C30" s="1" t="s">
        <v>79</v>
      </c>
      <c r="D30" s="1" t="s">
        <v>80</v>
      </c>
      <c r="E30" s="15" t="s">
        <v>64</v>
      </c>
      <c r="F30" s="156" t="s">
        <v>65</v>
      </c>
    </row>
    <row r="31" spans="1:63" ht="19.5" customHeight="1" x14ac:dyDescent="0.45">
      <c r="A31" s="33" t="s">
        <v>534</v>
      </c>
      <c r="B31" s="4" t="s">
        <v>26</v>
      </c>
      <c r="C31" s="1" t="s">
        <v>81</v>
      </c>
      <c r="D31" s="1" t="s">
        <v>82</v>
      </c>
      <c r="E31" s="15" t="s">
        <v>64</v>
      </c>
      <c r="F31" s="156" t="s">
        <v>65</v>
      </c>
    </row>
    <row r="32" spans="1:63" x14ac:dyDescent="0.45">
      <c r="A32" s="33" t="s">
        <v>83</v>
      </c>
      <c r="B32" s="4" t="s">
        <v>61</v>
      </c>
      <c r="C32" s="1" t="s">
        <v>84</v>
      </c>
      <c r="D32" s="1" t="s">
        <v>85</v>
      </c>
      <c r="E32" s="15" t="s">
        <v>64</v>
      </c>
      <c r="F32" s="156" t="s">
        <v>65</v>
      </c>
    </row>
    <row r="33" spans="1:63" s="41" customFormat="1" ht="15" customHeight="1" x14ac:dyDescent="0.45">
      <c r="A33" s="42" t="s">
        <v>86</v>
      </c>
      <c r="B33" s="249" t="s">
        <v>87</v>
      </c>
      <c r="C33" s="249"/>
      <c r="D33" s="249"/>
      <c r="E33" s="249"/>
      <c r="F33" s="249"/>
      <c r="G33" s="193"/>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74"/>
    </row>
    <row r="34" spans="1:63" s="25" customFormat="1" ht="15" customHeight="1" x14ac:dyDescent="0.45">
      <c r="A34" s="19" t="s">
        <v>88</v>
      </c>
      <c r="B34" s="32"/>
      <c r="C34" s="32"/>
      <c r="D34" s="32"/>
      <c r="E34" s="32"/>
      <c r="F34" s="158"/>
      <c r="G34" s="192"/>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73"/>
    </row>
    <row r="35" spans="1:63" ht="16.5" x14ac:dyDescent="0.45">
      <c r="A35" s="34" t="s">
        <v>89</v>
      </c>
      <c r="B35" s="4" t="s">
        <v>61</v>
      </c>
      <c r="C35" s="1" t="s">
        <v>90</v>
      </c>
      <c r="D35" s="1" t="s">
        <v>91</v>
      </c>
      <c r="E35" s="15" t="s">
        <v>64</v>
      </c>
      <c r="F35" s="156" t="s">
        <v>65</v>
      </c>
    </row>
    <row r="36" spans="1:63" ht="16.5" x14ac:dyDescent="0.45">
      <c r="A36" s="34" t="s">
        <v>92</v>
      </c>
      <c r="B36" s="4" t="s">
        <v>61</v>
      </c>
      <c r="C36" s="1" t="s">
        <v>62</v>
      </c>
      <c r="D36" s="1" t="s">
        <v>93</v>
      </c>
      <c r="E36" s="15" t="s">
        <v>64</v>
      </c>
      <c r="F36" s="156" t="s">
        <v>65</v>
      </c>
    </row>
    <row r="37" spans="1:63" ht="16.5" x14ac:dyDescent="0.45">
      <c r="A37" s="34" t="s">
        <v>94</v>
      </c>
      <c r="B37" s="4" t="s">
        <v>61</v>
      </c>
      <c r="C37" s="1" t="s">
        <v>95</v>
      </c>
      <c r="D37" s="1" t="s">
        <v>96</v>
      </c>
      <c r="E37" s="15" t="s">
        <v>64</v>
      </c>
      <c r="F37" s="156" t="s">
        <v>65</v>
      </c>
    </row>
    <row r="38" spans="1:63" ht="16.5" x14ac:dyDescent="0.45">
      <c r="A38" s="35" t="s">
        <v>97</v>
      </c>
      <c r="B38" s="4" t="s">
        <v>61</v>
      </c>
      <c r="C38" s="1" t="s">
        <v>98</v>
      </c>
      <c r="D38" s="1" t="s">
        <v>99</v>
      </c>
      <c r="E38" s="15" t="s">
        <v>64</v>
      </c>
      <c r="F38" s="156" t="s">
        <v>65</v>
      </c>
    </row>
    <row r="39" spans="1:63" ht="16.5" x14ac:dyDescent="0.45">
      <c r="A39" s="34" t="s">
        <v>100</v>
      </c>
      <c r="B39" s="4" t="s">
        <v>61</v>
      </c>
      <c r="C39" s="1" t="s">
        <v>101</v>
      </c>
      <c r="D39" s="1" t="s">
        <v>102</v>
      </c>
      <c r="E39" s="15" t="s">
        <v>64</v>
      </c>
      <c r="F39" s="156" t="s">
        <v>65</v>
      </c>
    </row>
    <row r="40" spans="1:63" ht="16.5" x14ac:dyDescent="0.45">
      <c r="A40" s="34" t="s">
        <v>103</v>
      </c>
      <c r="B40" s="4" t="s">
        <v>61</v>
      </c>
      <c r="C40" s="1" t="s">
        <v>104</v>
      </c>
      <c r="D40" s="1" t="s">
        <v>105</v>
      </c>
      <c r="E40" s="15" t="s">
        <v>64</v>
      </c>
      <c r="F40" s="156" t="s">
        <v>65</v>
      </c>
    </row>
    <row r="41" spans="1:63" ht="16.5" x14ac:dyDescent="0.45">
      <c r="A41" s="34" t="s">
        <v>106</v>
      </c>
      <c r="B41" s="4" t="s">
        <v>61</v>
      </c>
      <c r="C41" s="1" t="s">
        <v>107</v>
      </c>
      <c r="D41" s="1" t="s">
        <v>108</v>
      </c>
      <c r="E41" s="15" t="s">
        <v>64</v>
      </c>
      <c r="F41" s="156" t="s">
        <v>65</v>
      </c>
    </row>
    <row r="42" spans="1:63" s="41" customFormat="1" ht="15" customHeight="1" x14ac:dyDescent="0.45">
      <c r="A42" s="42" t="s">
        <v>109</v>
      </c>
      <c r="B42" s="249" t="s">
        <v>110</v>
      </c>
      <c r="C42" s="249"/>
      <c r="D42" s="249"/>
      <c r="E42" s="249"/>
      <c r="F42" s="249"/>
      <c r="G42" s="193"/>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74"/>
    </row>
    <row r="43" spans="1:63" s="25" customFormat="1" ht="15" customHeight="1" x14ac:dyDescent="0.45">
      <c r="A43" s="19" t="s">
        <v>111</v>
      </c>
      <c r="B43" s="32"/>
      <c r="C43" s="32"/>
      <c r="D43" s="32"/>
      <c r="E43" s="32"/>
      <c r="F43" s="158"/>
      <c r="G43" s="192"/>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73"/>
    </row>
    <row r="44" spans="1:63" ht="30.75" x14ac:dyDescent="0.45">
      <c r="A44" s="34" t="s">
        <v>527</v>
      </c>
      <c r="B44" s="4">
        <v>2022</v>
      </c>
      <c r="C44" s="1" t="s">
        <v>113</v>
      </c>
      <c r="D44" s="1" t="s">
        <v>114</v>
      </c>
      <c r="E44" s="15" t="s">
        <v>64</v>
      </c>
      <c r="F44" s="156" t="s">
        <v>65</v>
      </c>
    </row>
    <row r="45" spans="1:63" ht="16.5" x14ac:dyDescent="0.45">
      <c r="A45" s="34" t="s">
        <v>528</v>
      </c>
      <c r="B45" s="4" t="s">
        <v>55</v>
      </c>
      <c r="C45" s="1" t="s">
        <v>116</v>
      </c>
      <c r="D45" s="1" t="s">
        <v>117</v>
      </c>
      <c r="E45" s="15" t="s">
        <v>64</v>
      </c>
      <c r="F45" s="156" t="s">
        <v>65</v>
      </c>
    </row>
    <row r="46" spans="1:63" ht="16.5" x14ac:dyDescent="0.45">
      <c r="A46" s="34" t="s">
        <v>529</v>
      </c>
      <c r="B46" s="4" t="s">
        <v>55</v>
      </c>
      <c r="C46" s="1" t="s">
        <v>119</v>
      </c>
      <c r="D46" s="1" t="s">
        <v>120</v>
      </c>
      <c r="E46" s="15" t="s">
        <v>64</v>
      </c>
      <c r="F46" s="156" t="s">
        <v>65</v>
      </c>
    </row>
    <row r="47" spans="1:63" ht="16.5" x14ac:dyDescent="0.45">
      <c r="A47" s="34" t="s">
        <v>526</v>
      </c>
      <c r="B47" s="4" t="s">
        <v>122</v>
      </c>
      <c r="C47" s="1" t="s">
        <v>123</v>
      </c>
      <c r="D47" s="1" t="s">
        <v>124</v>
      </c>
      <c r="E47" s="15" t="s">
        <v>64</v>
      </c>
      <c r="F47" s="156" t="s">
        <v>65</v>
      </c>
    </row>
    <row r="48" spans="1:63" ht="16.5" x14ac:dyDescent="0.45">
      <c r="A48" s="34" t="s">
        <v>513</v>
      </c>
      <c r="B48" s="4" t="s">
        <v>122</v>
      </c>
      <c r="C48" s="1" t="s">
        <v>126</v>
      </c>
      <c r="D48" s="1" t="s">
        <v>127</v>
      </c>
      <c r="E48" s="15" t="s">
        <v>64</v>
      </c>
      <c r="F48" s="156" t="s">
        <v>65</v>
      </c>
    </row>
    <row r="49" spans="1:63" ht="16.5" x14ac:dyDescent="0.45">
      <c r="A49" s="63" t="s">
        <v>514</v>
      </c>
      <c r="B49" s="64" t="s">
        <v>55</v>
      </c>
      <c r="C49" s="1" t="s">
        <v>129</v>
      </c>
      <c r="D49" s="1" t="s">
        <v>130</v>
      </c>
      <c r="E49" s="15" t="s">
        <v>64</v>
      </c>
      <c r="F49" s="156" t="s">
        <v>65</v>
      </c>
    </row>
    <row r="50" spans="1:63" s="25" customFormat="1" x14ac:dyDescent="0.45">
      <c r="A50" s="19" t="s">
        <v>131</v>
      </c>
      <c r="B50" s="22"/>
      <c r="C50" s="23"/>
      <c r="D50" s="23"/>
      <c r="E50" s="24"/>
      <c r="F50" s="157"/>
      <c r="G50" s="192"/>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73"/>
    </row>
    <row r="51" spans="1:63" ht="30.75" x14ac:dyDescent="0.45">
      <c r="A51" s="34" t="s">
        <v>516</v>
      </c>
      <c r="B51" s="4" t="s">
        <v>55</v>
      </c>
      <c r="C51" s="1" t="s">
        <v>133</v>
      </c>
      <c r="D51" s="1" t="s">
        <v>134</v>
      </c>
      <c r="E51" s="15" t="s">
        <v>64</v>
      </c>
      <c r="F51" s="156" t="s">
        <v>65</v>
      </c>
    </row>
    <row r="52" spans="1:63" ht="16.5" x14ac:dyDescent="0.45">
      <c r="A52" s="34" t="s">
        <v>515</v>
      </c>
      <c r="B52" s="4" t="s">
        <v>136</v>
      </c>
      <c r="C52" s="1" t="s">
        <v>137</v>
      </c>
      <c r="D52" s="1" t="s">
        <v>138</v>
      </c>
      <c r="E52" s="15" t="s">
        <v>64</v>
      </c>
      <c r="F52" s="156" t="s">
        <v>65</v>
      </c>
    </row>
    <row r="53" spans="1:63" ht="30.75" x14ac:dyDescent="0.45">
      <c r="A53" s="34" t="s">
        <v>518</v>
      </c>
      <c r="B53" s="4" t="s">
        <v>55</v>
      </c>
      <c r="C53" s="1" t="s">
        <v>140</v>
      </c>
      <c r="D53" s="1" t="s">
        <v>141</v>
      </c>
      <c r="E53" s="15" t="s">
        <v>64</v>
      </c>
      <c r="F53" s="156" t="s">
        <v>65</v>
      </c>
    </row>
    <row r="54" spans="1:63" ht="16.5" x14ac:dyDescent="0.45">
      <c r="A54" s="34" t="s">
        <v>519</v>
      </c>
      <c r="B54" s="4" t="s">
        <v>55</v>
      </c>
      <c r="C54" s="1" t="s">
        <v>143</v>
      </c>
      <c r="D54" s="1" t="s">
        <v>144</v>
      </c>
      <c r="E54" s="15" t="s">
        <v>64</v>
      </c>
      <c r="F54" s="156" t="s">
        <v>65</v>
      </c>
    </row>
    <row r="55" spans="1:63" ht="16.5" x14ac:dyDescent="0.45">
      <c r="A55" s="34" t="s">
        <v>517</v>
      </c>
      <c r="B55" s="4" t="s">
        <v>55</v>
      </c>
      <c r="C55" s="1" t="s">
        <v>146</v>
      </c>
      <c r="D55" s="1" t="s">
        <v>144</v>
      </c>
      <c r="E55" s="15" t="s">
        <v>64</v>
      </c>
      <c r="F55" s="156" t="s">
        <v>65</v>
      </c>
    </row>
    <row r="56" spans="1:63" ht="30.75" x14ac:dyDescent="0.45">
      <c r="A56" s="34" t="s">
        <v>520</v>
      </c>
      <c r="B56" s="4" t="s">
        <v>55</v>
      </c>
      <c r="C56" s="1" t="s">
        <v>535</v>
      </c>
      <c r="D56" s="1" t="s">
        <v>148</v>
      </c>
      <c r="E56" s="15" t="s">
        <v>64</v>
      </c>
      <c r="F56" s="156" t="s">
        <v>65</v>
      </c>
    </row>
    <row r="57" spans="1:63" s="25" customFormat="1" x14ac:dyDescent="0.45">
      <c r="A57" s="19" t="s">
        <v>149</v>
      </c>
      <c r="B57" s="22"/>
      <c r="C57" s="23"/>
      <c r="D57" s="23"/>
      <c r="E57" s="24"/>
      <c r="F57" s="157"/>
      <c r="G57" s="192"/>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73"/>
    </row>
    <row r="58" spans="1:63" ht="16.5" x14ac:dyDescent="0.45">
      <c r="A58" s="35" t="s">
        <v>150</v>
      </c>
      <c r="B58" s="4" t="s">
        <v>151</v>
      </c>
      <c r="C58" s="1" t="s">
        <v>152</v>
      </c>
      <c r="D58" s="1" t="s">
        <v>153</v>
      </c>
      <c r="E58" s="15" t="s">
        <v>64</v>
      </c>
      <c r="F58" s="156" t="s">
        <v>65</v>
      </c>
    </row>
    <row r="59" spans="1:63" ht="16.5" x14ac:dyDescent="0.45">
      <c r="A59" s="35" t="s">
        <v>154</v>
      </c>
      <c r="B59" s="4" t="s">
        <v>151</v>
      </c>
      <c r="C59" s="1" t="s">
        <v>155</v>
      </c>
      <c r="D59" s="1" t="s">
        <v>156</v>
      </c>
      <c r="E59" s="15" t="s">
        <v>64</v>
      </c>
      <c r="F59" s="156" t="s">
        <v>65</v>
      </c>
    </row>
    <row r="60" spans="1:63" ht="16.5" x14ac:dyDescent="0.45">
      <c r="A60" s="35" t="s">
        <v>157</v>
      </c>
      <c r="B60" s="4" t="s">
        <v>151</v>
      </c>
      <c r="C60" s="1" t="s">
        <v>158</v>
      </c>
      <c r="D60" s="1" t="s">
        <v>156</v>
      </c>
      <c r="E60" s="15" t="s">
        <v>64</v>
      </c>
      <c r="F60" s="156" t="s">
        <v>65</v>
      </c>
    </row>
    <row r="61" spans="1:63" ht="16.5" x14ac:dyDescent="0.45">
      <c r="A61" s="35" t="s">
        <v>159</v>
      </c>
      <c r="B61" s="4" t="s">
        <v>151</v>
      </c>
      <c r="C61" s="1" t="s">
        <v>160</v>
      </c>
      <c r="D61" s="1" t="s">
        <v>156</v>
      </c>
      <c r="E61" s="15" t="s">
        <v>64</v>
      </c>
      <c r="F61" s="156" t="s">
        <v>65</v>
      </c>
    </row>
    <row r="62" spans="1:63" s="25" customFormat="1" x14ac:dyDescent="0.45">
      <c r="A62" s="36" t="s">
        <v>533</v>
      </c>
      <c r="B62" s="22"/>
      <c r="C62" s="23"/>
      <c r="D62" s="23"/>
      <c r="E62" s="24"/>
      <c r="F62" s="157"/>
      <c r="G62" s="192"/>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73"/>
    </row>
    <row r="63" spans="1:63" ht="16.5" x14ac:dyDescent="0.45">
      <c r="A63" s="37" t="s">
        <v>530</v>
      </c>
      <c r="B63" s="4" t="s">
        <v>162</v>
      </c>
      <c r="C63" s="1" t="s">
        <v>163</v>
      </c>
      <c r="D63" s="1" t="s">
        <v>164</v>
      </c>
      <c r="E63" s="15" t="s">
        <v>64</v>
      </c>
      <c r="F63" s="156" t="s">
        <v>65</v>
      </c>
    </row>
    <row r="64" spans="1:63" ht="16.5" x14ac:dyDescent="0.45">
      <c r="A64" s="37" t="s">
        <v>531</v>
      </c>
      <c r="B64" s="4" t="s">
        <v>166</v>
      </c>
      <c r="C64" s="1" t="s">
        <v>167</v>
      </c>
      <c r="D64" s="1" t="s">
        <v>168</v>
      </c>
      <c r="E64" s="15" t="s">
        <v>64</v>
      </c>
      <c r="F64" s="156" t="s">
        <v>65</v>
      </c>
    </row>
    <row r="65" spans="1:63" ht="16.5" x14ac:dyDescent="0.45">
      <c r="A65" s="37" t="s">
        <v>169</v>
      </c>
      <c r="B65" s="4" t="s">
        <v>170</v>
      </c>
      <c r="C65" s="1" t="s">
        <v>171</v>
      </c>
      <c r="D65" s="1" t="s">
        <v>172</v>
      </c>
      <c r="E65" s="15" t="s">
        <v>64</v>
      </c>
      <c r="F65" s="156" t="s">
        <v>65</v>
      </c>
    </row>
    <row r="66" spans="1:63" x14ac:dyDescent="0.45">
      <c r="A66" s="28" t="s">
        <v>532</v>
      </c>
      <c r="B66" s="4" t="s">
        <v>166</v>
      </c>
      <c r="C66" s="1" t="s">
        <v>173</v>
      </c>
      <c r="D66" s="1" t="s">
        <v>174</v>
      </c>
      <c r="E66" s="15" t="s">
        <v>64</v>
      </c>
      <c r="F66" s="156" t="s">
        <v>65</v>
      </c>
    </row>
    <row r="67" spans="1:63" x14ac:dyDescent="0.45">
      <c r="A67" s="28" t="s">
        <v>446</v>
      </c>
      <c r="B67" s="4" t="s">
        <v>170</v>
      </c>
      <c r="C67" s="1" t="s">
        <v>175</v>
      </c>
      <c r="D67" s="1" t="s">
        <v>176</v>
      </c>
      <c r="E67" s="15" t="s">
        <v>177</v>
      </c>
      <c r="F67" s="156" t="s">
        <v>65</v>
      </c>
    </row>
    <row r="68" spans="1:63" ht="30.75" x14ac:dyDescent="0.45">
      <c r="A68" s="28" t="s">
        <v>447</v>
      </c>
      <c r="B68" s="4" t="s">
        <v>170</v>
      </c>
      <c r="C68" s="1" t="s">
        <v>178</v>
      </c>
      <c r="D68" s="1" t="s">
        <v>176</v>
      </c>
      <c r="E68" s="15" t="s">
        <v>177</v>
      </c>
      <c r="F68" s="156" t="s">
        <v>65</v>
      </c>
    </row>
    <row r="69" spans="1:63" s="48" customFormat="1" ht="18.75" x14ac:dyDescent="0.45">
      <c r="A69" s="47" t="s">
        <v>179</v>
      </c>
      <c r="B69" s="47"/>
      <c r="C69" s="47"/>
      <c r="D69" s="47"/>
      <c r="E69" s="47"/>
      <c r="F69" s="159"/>
      <c r="G69" s="191"/>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75"/>
    </row>
    <row r="70" spans="1:63" s="21" customFormat="1" ht="18.75" x14ac:dyDescent="0.45">
      <c r="A70" s="19" t="s">
        <v>180</v>
      </c>
      <c r="B70" s="20"/>
      <c r="C70" s="20"/>
      <c r="D70" s="20"/>
      <c r="E70" s="20"/>
      <c r="F70" s="160"/>
      <c r="G70" s="191"/>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71"/>
    </row>
    <row r="71" spans="1:63" ht="17.25" customHeight="1" x14ac:dyDescent="0.45">
      <c r="A71" s="3" t="s">
        <v>181</v>
      </c>
      <c r="B71" s="4" t="s">
        <v>170</v>
      </c>
      <c r="C71" s="1" t="s">
        <v>181</v>
      </c>
      <c r="D71" s="1" t="s">
        <v>176</v>
      </c>
      <c r="E71" s="15" t="s">
        <v>182</v>
      </c>
      <c r="F71" s="156" t="s">
        <v>65</v>
      </c>
    </row>
    <row r="72" spans="1:63" ht="30.75" x14ac:dyDescent="0.45">
      <c r="A72" s="3" t="s">
        <v>183</v>
      </c>
      <c r="B72" s="4" t="s">
        <v>170</v>
      </c>
      <c r="C72" s="1" t="s">
        <v>184</v>
      </c>
      <c r="D72" s="1" t="s">
        <v>176</v>
      </c>
      <c r="E72" s="15" t="s">
        <v>185</v>
      </c>
      <c r="F72" s="156" t="s">
        <v>65</v>
      </c>
    </row>
    <row r="73" spans="1:63" x14ac:dyDescent="0.45">
      <c r="A73" s="3" t="s">
        <v>186</v>
      </c>
      <c r="B73" s="4" t="s">
        <v>170</v>
      </c>
      <c r="C73" s="1" t="s">
        <v>187</v>
      </c>
      <c r="D73" s="1" t="s">
        <v>573</v>
      </c>
      <c r="E73" s="15" t="s">
        <v>188</v>
      </c>
      <c r="F73" s="156" t="s">
        <v>65</v>
      </c>
    </row>
    <row r="74" spans="1:63" x14ac:dyDescent="0.45">
      <c r="A74" s="3" t="s">
        <v>189</v>
      </c>
      <c r="B74" s="4" t="s">
        <v>170</v>
      </c>
      <c r="C74" s="1" t="s">
        <v>190</v>
      </c>
      <c r="D74" s="1" t="s">
        <v>191</v>
      </c>
      <c r="E74" s="15" t="s">
        <v>188</v>
      </c>
      <c r="F74" s="156" t="s">
        <v>65</v>
      </c>
    </row>
    <row r="75" spans="1:63" ht="17.25" customHeight="1" x14ac:dyDescent="0.45">
      <c r="A75" s="3" t="s">
        <v>192</v>
      </c>
      <c r="B75" s="4" t="s">
        <v>170</v>
      </c>
      <c r="C75" s="1" t="s">
        <v>193</v>
      </c>
      <c r="D75" s="1" t="s">
        <v>176</v>
      </c>
      <c r="E75" s="15" t="s">
        <v>188</v>
      </c>
      <c r="F75" s="156" t="s">
        <v>65</v>
      </c>
    </row>
    <row r="76" spans="1:63" s="25" customFormat="1" ht="17.25" customHeight="1" x14ac:dyDescent="0.45">
      <c r="A76" s="19" t="s">
        <v>194</v>
      </c>
      <c r="B76" s="22"/>
      <c r="C76" s="23"/>
      <c r="D76" s="23"/>
      <c r="E76" s="24"/>
      <c r="F76" s="157"/>
      <c r="G76" s="192"/>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181"/>
      <c r="AQ76" s="181"/>
      <c r="AR76" s="181"/>
      <c r="AS76" s="181"/>
      <c r="AT76" s="181"/>
      <c r="AU76" s="181"/>
      <c r="AV76" s="181"/>
      <c r="AW76" s="181"/>
      <c r="AX76" s="181"/>
      <c r="AY76" s="181"/>
      <c r="AZ76" s="181"/>
      <c r="BA76" s="181"/>
      <c r="BB76" s="181"/>
      <c r="BC76" s="181"/>
      <c r="BD76" s="181"/>
      <c r="BE76" s="181"/>
      <c r="BF76" s="181"/>
      <c r="BG76" s="181"/>
      <c r="BH76" s="181"/>
      <c r="BI76" s="181"/>
      <c r="BJ76" s="181"/>
      <c r="BK76" s="173"/>
    </row>
    <row r="77" spans="1:63" ht="45" customHeight="1" x14ac:dyDescent="0.45">
      <c r="A77" s="15" t="s">
        <v>570</v>
      </c>
      <c r="B77" s="4" t="s">
        <v>26</v>
      </c>
      <c r="C77" s="99" t="s">
        <v>613</v>
      </c>
      <c r="D77" s="99" t="s">
        <v>612</v>
      </c>
      <c r="E77" s="100" t="s">
        <v>195</v>
      </c>
      <c r="F77" s="156" t="s">
        <v>65</v>
      </c>
    </row>
    <row r="78" spans="1:63" ht="31.5" customHeight="1" x14ac:dyDescent="0.45">
      <c r="A78" s="15" t="s">
        <v>561</v>
      </c>
      <c r="B78" s="4" t="s">
        <v>26</v>
      </c>
      <c r="C78" s="99" t="s">
        <v>615</v>
      </c>
      <c r="D78" s="98" t="s">
        <v>606</v>
      </c>
      <c r="E78" s="100" t="s">
        <v>195</v>
      </c>
      <c r="F78" s="156" t="s">
        <v>65</v>
      </c>
    </row>
    <row r="79" spans="1:63" ht="46.15" x14ac:dyDescent="0.45">
      <c r="A79" s="15" t="s">
        <v>574</v>
      </c>
      <c r="B79" s="4" t="s">
        <v>575</v>
      </c>
      <c r="C79" s="99" t="s">
        <v>607</v>
      </c>
      <c r="D79" s="99" t="s">
        <v>611</v>
      </c>
      <c r="E79" s="100" t="s">
        <v>195</v>
      </c>
      <c r="F79" s="156" t="s">
        <v>65</v>
      </c>
    </row>
    <row r="80" spans="1:63" ht="58.5" customHeight="1" x14ac:dyDescent="0.45">
      <c r="A80" s="3" t="s">
        <v>571</v>
      </c>
      <c r="B80" s="4" t="s">
        <v>26</v>
      </c>
      <c r="C80" s="99" t="s">
        <v>608</v>
      </c>
      <c r="D80" s="99" t="s">
        <v>610</v>
      </c>
      <c r="E80" s="100" t="s">
        <v>195</v>
      </c>
      <c r="F80" s="156" t="s">
        <v>65</v>
      </c>
    </row>
    <row r="81" spans="1:63" ht="46.15" x14ac:dyDescent="0.45">
      <c r="A81" s="3" t="s">
        <v>572</v>
      </c>
      <c r="B81" s="4" t="s">
        <v>26</v>
      </c>
      <c r="C81" s="101" t="s">
        <v>616</v>
      </c>
      <c r="D81" s="99" t="s">
        <v>609</v>
      </c>
      <c r="E81" s="100" t="s">
        <v>195</v>
      </c>
      <c r="F81" s="156" t="s">
        <v>65</v>
      </c>
    </row>
    <row r="82" spans="1:63" s="25" customFormat="1" x14ac:dyDescent="0.45">
      <c r="A82" s="19" t="s">
        <v>583</v>
      </c>
      <c r="B82" s="22"/>
      <c r="C82" s="26"/>
      <c r="D82" s="26"/>
      <c r="E82" s="27"/>
      <c r="F82" s="157"/>
      <c r="G82" s="192"/>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181"/>
      <c r="AM82" s="181"/>
      <c r="AN82" s="181"/>
      <c r="AO82" s="181"/>
      <c r="AP82" s="181"/>
      <c r="AQ82" s="181"/>
      <c r="AR82" s="181"/>
      <c r="AS82" s="181"/>
      <c r="AT82" s="181"/>
      <c r="AU82" s="181"/>
      <c r="AV82" s="181"/>
      <c r="AW82" s="181"/>
      <c r="AX82" s="181"/>
      <c r="AY82" s="181"/>
      <c r="AZ82" s="181"/>
      <c r="BA82" s="181"/>
      <c r="BB82" s="181"/>
      <c r="BC82" s="181"/>
      <c r="BD82" s="181"/>
      <c r="BE82" s="181"/>
      <c r="BF82" s="181"/>
      <c r="BG82" s="181"/>
      <c r="BH82" s="181"/>
      <c r="BI82" s="181"/>
      <c r="BJ82" s="181"/>
      <c r="BK82" s="173"/>
    </row>
    <row r="83" spans="1:63" ht="14.25" customHeight="1" x14ac:dyDescent="0.45">
      <c r="A83" s="3" t="s">
        <v>196</v>
      </c>
      <c r="B83" s="4" t="s">
        <v>170</v>
      </c>
      <c r="C83" s="1" t="s">
        <v>197</v>
      </c>
      <c r="D83" s="1" t="s">
        <v>198</v>
      </c>
      <c r="E83" s="15" t="s">
        <v>188</v>
      </c>
      <c r="F83" s="156" t="s">
        <v>65</v>
      </c>
      <c r="H83" s="181" t="s">
        <v>199</v>
      </c>
    </row>
    <row r="84" spans="1:63" ht="15" customHeight="1" x14ac:dyDescent="0.45">
      <c r="A84" s="3" t="s">
        <v>182</v>
      </c>
      <c r="B84" s="4" t="s">
        <v>170</v>
      </c>
      <c r="C84" s="1" t="s">
        <v>182</v>
      </c>
      <c r="D84" s="1" t="s">
        <v>176</v>
      </c>
      <c r="E84" s="15" t="s">
        <v>182</v>
      </c>
      <c r="F84" s="156" t="s">
        <v>65</v>
      </c>
    </row>
    <row r="85" spans="1:63" ht="15" customHeight="1" x14ac:dyDescent="0.45">
      <c r="A85" s="3" t="s">
        <v>545</v>
      </c>
      <c r="B85" s="4" t="s">
        <v>170</v>
      </c>
      <c r="C85" s="1" t="s">
        <v>200</v>
      </c>
      <c r="D85" s="1" t="s">
        <v>176</v>
      </c>
      <c r="E85" s="15" t="s">
        <v>200</v>
      </c>
      <c r="F85" s="156" t="s">
        <v>65</v>
      </c>
    </row>
    <row r="86" spans="1:63" ht="15" customHeight="1" x14ac:dyDescent="0.45">
      <c r="A86" s="3" t="s">
        <v>201</v>
      </c>
      <c r="B86" s="4" t="s">
        <v>170</v>
      </c>
      <c r="C86" s="1" t="s">
        <v>202</v>
      </c>
      <c r="D86" s="1" t="s">
        <v>176</v>
      </c>
      <c r="E86" s="15" t="s">
        <v>182</v>
      </c>
      <c r="F86" s="156" t="s">
        <v>65</v>
      </c>
    </row>
    <row r="87" spans="1:63" ht="15" customHeight="1" x14ac:dyDescent="0.45">
      <c r="A87" s="3" t="s">
        <v>203</v>
      </c>
      <c r="B87" s="4" t="s">
        <v>170</v>
      </c>
      <c r="C87" s="1" t="s">
        <v>204</v>
      </c>
      <c r="D87" s="1" t="s">
        <v>176</v>
      </c>
      <c r="E87" s="15" t="s">
        <v>182</v>
      </c>
      <c r="F87" s="156" t="s">
        <v>65</v>
      </c>
    </row>
    <row r="88" spans="1:63" ht="15" customHeight="1" x14ac:dyDescent="0.45">
      <c r="A88" s="3" t="s">
        <v>205</v>
      </c>
      <c r="B88" s="4" t="s">
        <v>170</v>
      </c>
      <c r="C88" s="1" t="s">
        <v>206</v>
      </c>
      <c r="D88" s="1" t="s">
        <v>176</v>
      </c>
      <c r="E88" s="15" t="s">
        <v>182</v>
      </c>
      <c r="F88" s="156" t="s">
        <v>65</v>
      </c>
    </row>
    <row r="89" spans="1:63" ht="15" customHeight="1" x14ac:dyDescent="0.45">
      <c r="A89" s="3" t="s">
        <v>207</v>
      </c>
      <c r="B89" s="4" t="s">
        <v>170</v>
      </c>
      <c r="C89" s="1" t="s">
        <v>208</v>
      </c>
      <c r="D89" s="1" t="s">
        <v>176</v>
      </c>
      <c r="E89" s="15" t="s">
        <v>182</v>
      </c>
      <c r="F89" s="156" t="s">
        <v>65</v>
      </c>
    </row>
    <row r="90" spans="1:63" ht="15" customHeight="1" x14ac:dyDescent="0.45">
      <c r="A90" s="3" t="s">
        <v>209</v>
      </c>
      <c r="B90" s="4" t="s">
        <v>170</v>
      </c>
      <c r="C90" s="1" t="s">
        <v>210</v>
      </c>
      <c r="D90" s="1" t="s">
        <v>176</v>
      </c>
      <c r="E90" s="15" t="s">
        <v>182</v>
      </c>
      <c r="F90" s="156" t="s">
        <v>65</v>
      </c>
    </row>
    <row r="91" spans="1:63" ht="15" customHeight="1" x14ac:dyDescent="0.45">
      <c r="A91" s="3" t="s">
        <v>211</v>
      </c>
      <c r="B91" s="4" t="s">
        <v>170</v>
      </c>
      <c r="C91" s="1" t="s">
        <v>212</v>
      </c>
      <c r="D91" s="1" t="s">
        <v>176</v>
      </c>
      <c r="E91" s="15" t="s">
        <v>182</v>
      </c>
      <c r="F91" s="156" t="s">
        <v>65</v>
      </c>
    </row>
    <row r="92" spans="1:63" ht="15" customHeight="1" x14ac:dyDescent="0.45">
      <c r="A92" s="3" t="s">
        <v>213</v>
      </c>
      <c r="B92" s="4" t="s">
        <v>170</v>
      </c>
      <c r="C92" s="1" t="s">
        <v>214</v>
      </c>
      <c r="D92" s="1" t="s">
        <v>176</v>
      </c>
      <c r="E92" s="15" t="s">
        <v>182</v>
      </c>
      <c r="F92" s="156" t="s">
        <v>65</v>
      </c>
    </row>
    <row r="93" spans="1:63" ht="15" customHeight="1" x14ac:dyDescent="0.45">
      <c r="A93" s="3" t="s">
        <v>215</v>
      </c>
      <c r="B93" s="4" t="s">
        <v>170</v>
      </c>
      <c r="C93" s="1" t="s">
        <v>216</v>
      </c>
      <c r="D93" s="1" t="s">
        <v>176</v>
      </c>
      <c r="E93" s="15" t="s">
        <v>182</v>
      </c>
      <c r="F93" s="156" t="s">
        <v>65</v>
      </c>
    </row>
    <row r="94" spans="1:63" ht="15" customHeight="1" x14ac:dyDescent="0.45">
      <c r="A94" s="3" t="s">
        <v>217</v>
      </c>
      <c r="B94" s="4" t="s">
        <v>170</v>
      </c>
      <c r="C94" s="1" t="s">
        <v>218</v>
      </c>
      <c r="D94" s="1" t="s">
        <v>176</v>
      </c>
      <c r="E94" s="15" t="s">
        <v>188</v>
      </c>
      <c r="F94" s="156" t="s">
        <v>65</v>
      </c>
    </row>
    <row r="95" spans="1:63" x14ac:dyDescent="0.45">
      <c r="A95" s="3" t="s">
        <v>219</v>
      </c>
      <c r="B95" s="4" t="s">
        <v>26</v>
      </c>
      <c r="C95" s="1" t="s">
        <v>220</v>
      </c>
      <c r="D95" s="1" t="s">
        <v>221</v>
      </c>
      <c r="E95" s="15" t="s">
        <v>188</v>
      </c>
      <c r="F95" s="156" t="s">
        <v>65</v>
      </c>
    </row>
    <row r="96" spans="1:63" ht="15" customHeight="1" x14ac:dyDescent="0.45">
      <c r="A96" s="3" t="s">
        <v>222</v>
      </c>
      <c r="B96" s="4" t="s">
        <v>170</v>
      </c>
      <c r="C96" s="1" t="s">
        <v>223</v>
      </c>
      <c r="D96" s="1" t="s">
        <v>176</v>
      </c>
      <c r="E96" s="15" t="s">
        <v>188</v>
      </c>
      <c r="F96" s="156" t="s">
        <v>65</v>
      </c>
    </row>
    <row r="97" spans="1:63" x14ac:dyDescent="0.45">
      <c r="A97" s="3" t="s">
        <v>224</v>
      </c>
      <c r="B97" s="4" t="s">
        <v>26</v>
      </c>
      <c r="C97" s="1" t="s">
        <v>225</v>
      </c>
      <c r="D97" s="1" t="s">
        <v>226</v>
      </c>
      <c r="E97" s="15" t="s">
        <v>188</v>
      </c>
      <c r="F97" s="156" t="s">
        <v>65</v>
      </c>
    </row>
    <row r="98" spans="1:63" ht="30.75" x14ac:dyDescent="0.45">
      <c r="A98" s="3" t="s">
        <v>463</v>
      </c>
      <c r="B98" s="4" t="s">
        <v>26</v>
      </c>
      <c r="C98" s="1" t="s">
        <v>582</v>
      </c>
      <c r="D98" s="1" t="s">
        <v>228</v>
      </c>
      <c r="E98" s="1" t="s">
        <v>188</v>
      </c>
      <c r="F98" s="161" t="s">
        <v>65</v>
      </c>
    </row>
    <row r="99" spans="1:63" s="25" customFormat="1" x14ac:dyDescent="0.45">
      <c r="A99" s="49" t="s">
        <v>397</v>
      </c>
      <c r="B99" s="22"/>
      <c r="C99" s="23"/>
      <c r="D99" s="23"/>
      <c r="E99" s="23"/>
      <c r="F99" s="162"/>
      <c r="G99" s="192"/>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c r="AW99" s="181"/>
      <c r="AX99" s="181"/>
      <c r="AY99" s="181"/>
      <c r="AZ99" s="181"/>
      <c r="BA99" s="181"/>
      <c r="BB99" s="181"/>
      <c r="BC99" s="181"/>
      <c r="BD99" s="181"/>
      <c r="BE99" s="181"/>
      <c r="BF99" s="181"/>
      <c r="BG99" s="181"/>
      <c r="BH99" s="181"/>
      <c r="BI99" s="181"/>
      <c r="BJ99" s="181"/>
      <c r="BK99" s="173"/>
    </row>
    <row r="100" spans="1:63" x14ac:dyDescent="0.45">
      <c r="A100" s="3" t="s">
        <v>546</v>
      </c>
      <c r="B100" s="4" t="s">
        <v>26</v>
      </c>
      <c r="C100" s="1" t="s">
        <v>547</v>
      </c>
      <c r="D100" s="1" t="s">
        <v>176</v>
      </c>
      <c r="E100" s="1" t="s">
        <v>182</v>
      </c>
      <c r="F100" s="161" t="s">
        <v>65</v>
      </c>
    </row>
    <row r="101" spans="1:63" x14ac:dyDescent="0.45">
      <c r="A101" s="3" t="s">
        <v>548</v>
      </c>
      <c r="B101" s="4" t="s">
        <v>26</v>
      </c>
      <c r="C101" s="1" t="s">
        <v>549</v>
      </c>
      <c r="D101" s="1" t="s">
        <v>176</v>
      </c>
      <c r="E101" s="1" t="s">
        <v>182</v>
      </c>
      <c r="F101" s="161" t="s">
        <v>65</v>
      </c>
    </row>
    <row r="102" spans="1:63" x14ac:dyDescent="0.45">
      <c r="A102" s="3" t="s">
        <v>562</v>
      </c>
      <c r="B102" s="4" t="s">
        <v>26</v>
      </c>
      <c r="C102" s="1" t="s">
        <v>564</v>
      </c>
      <c r="D102" s="1" t="s">
        <v>176</v>
      </c>
      <c r="E102" s="1" t="s">
        <v>182</v>
      </c>
      <c r="F102" s="161" t="s">
        <v>65</v>
      </c>
    </row>
    <row r="103" spans="1:63" x14ac:dyDescent="0.45">
      <c r="A103" s="3" t="s">
        <v>563</v>
      </c>
      <c r="B103" s="4" t="s">
        <v>26</v>
      </c>
      <c r="C103" s="1" t="s">
        <v>565</v>
      </c>
      <c r="D103" s="1" t="s">
        <v>176</v>
      </c>
      <c r="E103" s="1" t="s">
        <v>182</v>
      </c>
      <c r="F103" s="161" t="s">
        <v>65</v>
      </c>
    </row>
    <row r="104" spans="1:63" ht="30.75" x14ac:dyDescent="0.45">
      <c r="A104" s="3" t="s">
        <v>550</v>
      </c>
      <c r="B104" s="4" t="s">
        <v>26</v>
      </c>
      <c r="C104" s="1" t="s">
        <v>551</v>
      </c>
      <c r="D104" s="1" t="s">
        <v>176</v>
      </c>
      <c r="E104" s="1" t="s">
        <v>182</v>
      </c>
      <c r="F104" s="161" t="s">
        <v>65</v>
      </c>
    </row>
    <row r="105" spans="1:63" ht="30.75" x14ac:dyDescent="0.45">
      <c r="A105" s="3" t="s">
        <v>552</v>
      </c>
      <c r="B105" s="4" t="s">
        <v>26</v>
      </c>
      <c r="C105" s="1" t="s">
        <v>553</v>
      </c>
      <c r="D105" s="1" t="s">
        <v>176</v>
      </c>
      <c r="E105" s="1" t="s">
        <v>182</v>
      </c>
      <c r="F105" s="161" t="s">
        <v>65</v>
      </c>
    </row>
    <row r="106" spans="1:63" ht="30.75" x14ac:dyDescent="0.45">
      <c r="A106" s="3" t="s">
        <v>554</v>
      </c>
      <c r="B106" s="4" t="s">
        <v>26</v>
      </c>
      <c r="C106" s="1" t="s">
        <v>568</v>
      </c>
      <c r="D106" s="1" t="s">
        <v>176</v>
      </c>
      <c r="E106" s="1" t="s">
        <v>182</v>
      </c>
      <c r="F106" s="161" t="s">
        <v>65</v>
      </c>
    </row>
    <row r="107" spans="1:63" ht="30.75" x14ac:dyDescent="0.45">
      <c r="A107" s="3" t="s">
        <v>555</v>
      </c>
      <c r="B107" s="4" t="s">
        <v>26</v>
      </c>
      <c r="C107" s="1" t="s">
        <v>569</v>
      </c>
      <c r="D107" s="1" t="s">
        <v>176</v>
      </c>
      <c r="E107" s="1" t="s">
        <v>182</v>
      </c>
      <c r="F107" s="161" t="s">
        <v>65</v>
      </c>
    </row>
    <row r="108" spans="1:63" x14ac:dyDescent="0.45">
      <c r="A108" s="3" t="s">
        <v>556</v>
      </c>
      <c r="B108" s="4" t="s">
        <v>26</v>
      </c>
      <c r="C108" s="1" t="s">
        <v>566</v>
      </c>
      <c r="D108" s="1" t="s">
        <v>176</v>
      </c>
      <c r="E108" s="1" t="s">
        <v>182</v>
      </c>
      <c r="F108" s="161" t="s">
        <v>65</v>
      </c>
    </row>
    <row r="109" spans="1:63" x14ac:dyDescent="0.45">
      <c r="A109" s="3" t="s">
        <v>557</v>
      </c>
      <c r="B109" s="4" t="s">
        <v>26</v>
      </c>
      <c r="C109" s="1" t="s">
        <v>567</v>
      </c>
      <c r="D109" s="1" t="s">
        <v>176</v>
      </c>
      <c r="E109" s="1" t="s">
        <v>182</v>
      </c>
      <c r="F109" s="161" t="s">
        <v>65</v>
      </c>
    </row>
    <row r="110" spans="1:63" x14ac:dyDescent="0.45">
      <c r="A110" s="3" t="s">
        <v>558</v>
      </c>
      <c r="B110" s="4" t="s">
        <v>26</v>
      </c>
      <c r="C110" s="1" t="s">
        <v>559</v>
      </c>
      <c r="D110" s="1" t="s">
        <v>176</v>
      </c>
      <c r="E110" s="1" t="s">
        <v>182</v>
      </c>
      <c r="F110" s="161" t="s">
        <v>65</v>
      </c>
    </row>
    <row r="111" spans="1:63" s="25" customFormat="1" ht="15.75" customHeight="1" x14ac:dyDescent="0.45">
      <c r="A111" s="19" t="s">
        <v>229</v>
      </c>
      <c r="B111" s="22"/>
      <c r="C111" s="23"/>
      <c r="D111" s="23"/>
      <c r="E111" s="23"/>
      <c r="F111" s="163"/>
      <c r="G111" s="192"/>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73"/>
    </row>
    <row r="112" spans="1:63" x14ac:dyDescent="0.45">
      <c r="A112" s="3" t="s">
        <v>584</v>
      </c>
      <c r="B112" s="4" t="s">
        <v>26</v>
      </c>
      <c r="C112" s="98" t="s">
        <v>585</v>
      </c>
      <c r="D112" s="246" t="s">
        <v>586</v>
      </c>
      <c r="E112" s="15" t="s">
        <v>227</v>
      </c>
      <c r="F112" s="156" t="s">
        <v>65</v>
      </c>
    </row>
    <row r="113" spans="1:63" x14ac:dyDescent="0.45">
      <c r="A113" s="3" t="s">
        <v>587</v>
      </c>
      <c r="B113" s="4" t="s">
        <v>26</v>
      </c>
      <c r="C113" s="98" t="s">
        <v>588</v>
      </c>
      <c r="D113" s="248"/>
      <c r="E113" s="15" t="s">
        <v>227</v>
      </c>
      <c r="F113" s="156" t="s">
        <v>65</v>
      </c>
    </row>
    <row r="114" spans="1:63" x14ac:dyDescent="0.45">
      <c r="A114" s="3" t="s">
        <v>589</v>
      </c>
      <c r="B114" s="4" t="s">
        <v>26</v>
      </c>
      <c r="C114" s="98" t="s">
        <v>591</v>
      </c>
      <c r="D114" s="246" t="s">
        <v>586</v>
      </c>
      <c r="E114" s="15" t="s">
        <v>227</v>
      </c>
      <c r="F114" s="156" t="s">
        <v>65</v>
      </c>
    </row>
    <row r="115" spans="1:63" x14ac:dyDescent="0.45">
      <c r="A115" s="3" t="s">
        <v>590</v>
      </c>
      <c r="B115" s="4" t="s">
        <v>26</v>
      </c>
      <c r="C115" s="98" t="s">
        <v>592</v>
      </c>
      <c r="D115" s="248"/>
      <c r="E115" s="15" t="s">
        <v>227</v>
      </c>
      <c r="F115" s="156" t="s">
        <v>65</v>
      </c>
    </row>
    <row r="116" spans="1:63" ht="30.75" x14ac:dyDescent="0.45">
      <c r="A116" s="3" t="s">
        <v>593</v>
      </c>
      <c r="B116" s="4" t="s">
        <v>26</v>
      </c>
      <c r="C116" s="98" t="s">
        <v>595</v>
      </c>
      <c r="D116" s="108"/>
      <c r="E116" s="15" t="s">
        <v>227</v>
      </c>
      <c r="F116" s="156" t="s">
        <v>65</v>
      </c>
    </row>
    <row r="117" spans="1:63" x14ac:dyDescent="0.45">
      <c r="A117" s="3" t="s">
        <v>594</v>
      </c>
      <c r="B117" s="4" t="s">
        <v>26</v>
      </c>
      <c r="C117" s="98" t="s">
        <v>596</v>
      </c>
      <c r="D117" s="108"/>
      <c r="E117" s="15" t="s">
        <v>227</v>
      </c>
      <c r="F117" s="156" t="s">
        <v>65</v>
      </c>
    </row>
    <row r="118" spans="1:63" s="25" customFormat="1" x14ac:dyDescent="0.45">
      <c r="A118" s="19" t="s">
        <v>230</v>
      </c>
      <c r="B118" s="22"/>
      <c r="C118" s="26"/>
      <c r="E118" s="24"/>
      <c r="F118" s="157"/>
      <c r="G118" s="192"/>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c r="AW118" s="181"/>
      <c r="AX118" s="181"/>
      <c r="AY118" s="181"/>
      <c r="AZ118" s="181"/>
      <c r="BA118" s="181"/>
      <c r="BB118" s="181"/>
      <c r="BC118" s="181"/>
      <c r="BD118" s="181"/>
      <c r="BE118" s="181"/>
      <c r="BF118" s="181"/>
      <c r="BG118" s="181"/>
      <c r="BH118" s="181"/>
      <c r="BI118" s="181"/>
      <c r="BJ118" s="181"/>
      <c r="BK118" s="173"/>
    </row>
    <row r="119" spans="1:63" x14ac:dyDescent="0.45">
      <c r="A119" s="3" t="s">
        <v>231</v>
      </c>
      <c r="B119" s="4" t="s">
        <v>170</v>
      </c>
      <c r="C119" s="1" t="s">
        <v>232</v>
      </c>
      <c r="D119" s="1" t="s">
        <v>233</v>
      </c>
      <c r="E119" s="15" t="s">
        <v>188</v>
      </c>
      <c r="F119" s="156" t="s">
        <v>65</v>
      </c>
    </row>
    <row r="120" spans="1:63" x14ac:dyDescent="0.45">
      <c r="A120" s="1" t="s">
        <v>234</v>
      </c>
      <c r="B120" s="4" t="s">
        <v>170</v>
      </c>
      <c r="C120" s="1" t="s">
        <v>235</v>
      </c>
      <c r="D120" s="1" t="s">
        <v>236</v>
      </c>
      <c r="E120" s="15" t="s">
        <v>188</v>
      </c>
      <c r="F120" s="156" t="s">
        <v>65</v>
      </c>
    </row>
    <row r="121" spans="1:63" s="25" customFormat="1" x14ac:dyDescent="0.45">
      <c r="A121" s="19" t="s">
        <v>237</v>
      </c>
      <c r="B121" s="22"/>
      <c r="C121" s="23"/>
      <c r="D121" s="23"/>
      <c r="E121" s="24"/>
      <c r="F121" s="157"/>
      <c r="G121" s="192"/>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R121" s="181"/>
      <c r="AS121" s="181"/>
      <c r="AT121" s="181"/>
      <c r="AU121" s="181"/>
      <c r="AV121" s="181"/>
      <c r="AW121" s="181"/>
      <c r="AX121" s="181"/>
      <c r="AY121" s="181"/>
      <c r="AZ121" s="181"/>
      <c r="BA121" s="181"/>
      <c r="BB121" s="181"/>
      <c r="BC121" s="181"/>
      <c r="BD121" s="181"/>
      <c r="BE121" s="181"/>
      <c r="BF121" s="181"/>
      <c r="BG121" s="181"/>
      <c r="BH121" s="181"/>
      <c r="BI121" s="181"/>
      <c r="BJ121" s="181"/>
      <c r="BK121" s="173"/>
    </row>
    <row r="122" spans="1:63" x14ac:dyDescent="0.45">
      <c r="A122" s="3" t="s">
        <v>238</v>
      </c>
      <c r="B122" s="4" t="s">
        <v>26</v>
      </c>
      <c r="C122" s="1" t="s">
        <v>238</v>
      </c>
      <c r="D122" s="1" t="s">
        <v>239</v>
      </c>
      <c r="E122" s="15" t="s">
        <v>188</v>
      </c>
      <c r="F122" s="156" t="s">
        <v>65</v>
      </c>
    </row>
    <row r="123" spans="1:63" x14ac:dyDescent="0.45">
      <c r="A123" s="1" t="s">
        <v>240</v>
      </c>
      <c r="B123" s="4" t="s">
        <v>170</v>
      </c>
      <c r="C123" s="1" t="s">
        <v>240</v>
      </c>
      <c r="D123" s="1" t="s">
        <v>241</v>
      </c>
      <c r="E123" s="15" t="s">
        <v>188</v>
      </c>
      <c r="F123" s="156" t="s">
        <v>65</v>
      </c>
    </row>
    <row r="124" spans="1:63" s="21" customFormat="1" ht="18.75" x14ac:dyDescent="0.45">
      <c r="A124" s="38" t="s">
        <v>242</v>
      </c>
      <c r="B124" s="31"/>
      <c r="C124" s="31"/>
      <c r="D124" s="31"/>
      <c r="E124" s="31"/>
      <c r="F124" s="155"/>
      <c r="G124" s="191"/>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c r="BI124" s="180"/>
      <c r="BJ124" s="180"/>
      <c r="BK124" s="171"/>
    </row>
    <row r="125" spans="1:63" ht="46.15" x14ac:dyDescent="0.45">
      <c r="A125" s="3" t="s">
        <v>243</v>
      </c>
      <c r="B125" s="4" t="s">
        <v>170</v>
      </c>
      <c r="C125" s="1" t="s">
        <v>496</v>
      </c>
      <c r="D125" s="1" t="s">
        <v>244</v>
      </c>
      <c r="E125" s="15" t="s">
        <v>64</v>
      </c>
      <c r="F125" s="156" t="s">
        <v>65</v>
      </c>
    </row>
    <row r="126" spans="1:63" ht="61.5" x14ac:dyDescent="0.45">
      <c r="A126" s="3" t="s">
        <v>245</v>
      </c>
      <c r="B126" s="4" t="s">
        <v>170</v>
      </c>
      <c r="C126" s="1" t="s">
        <v>497</v>
      </c>
      <c r="D126" s="1" t="s">
        <v>246</v>
      </c>
      <c r="E126" s="15" t="s">
        <v>64</v>
      </c>
      <c r="F126" s="156" t="s">
        <v>65</v>
      </c>
    </row>
    <row r="127" spans="1:63" s="25" customFormat="1" x14ac:dyDescent="0.45">
      <c r="A127" s="38" t="s">
        <v>247</v>
      </c>
      <c r="B127" s="22"/>
      <c r="C127" s="23"/>
      <c r="D127" s="23"/>
      <c r="E127" s="24"/>
      <c r="F127" s="157"/>
      <c r="G127" s="192"/>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c r="AN127" s="181"/>
      <c r="AO127" s="181"/>
      <c r="AP127" s="181"/>
      <c r="AQ127" s="181"/>
      <c r="AR127" s="181"/>
      <c r="AS127" s="181"/>
      <c r="AT127" s="181"/>
      <c r="AU127" s="181"/>
      <c r="AV127" s="181"/>
      <c r="AW127" s="181"/>
      <c r="AX127" s="181"/>
      <c r="AY127" s="181"/>
      <c r="AZ127" s="181"/>
      <c r="BA127" s="181"/>
      <c r="BB127" s="181"/>
      <c r="BC127" s="181"/>
      <c r="BD127" s="181"/>
      <c r="BE127" s="181"/>
      <c r="BF127" s="181"/>
      <c r="BG127" s="181"/>
      <c r="BH127" s="181"/>
      <c r="BI127" s="181"/>
      <c r="BJ127" s="181"/>
      <c r="BK127" s="173"/>
    </row>
    <row r="128" spans="1:63" ht="16.5" x14ac:dyDescent="0.45">
      <c r="A128" s="39" t="s">
        <v>248</v>
      </c>
      <c r="B128" s="4" t="s">
        <v>249</v>
      </c>
      <c r="C128" s="245" t="s">
        <v>250</v>
      </c>
      <c r="D128" s="245" t="s">
        <v>250</v>
      </c>
      <c r="E128" s="15" t="s">
        <v>18</v>
      </c>
      <c r="F128" s="156" t="s">
        <v>65</v>
      </c>
    </row>
    <row r="129" spans="1:63" ht="16.5" x14ac:dyDescent="0.45">
      <c r="A129" s="39" t="s">
        <v>251</v>
      </c>
      <c r="B129" s="4" t="s">
        <v>249</v>
      </c>
      <c r="C129" s="245"/>
      <c r="D129" s="245"/>
      <c r="E129" s="15" t="s">
        <v>18</v>
      </c>
      <c r="F129" s="156" t="s">
        <v>65</v>
      </c>
    </row>
    <row r="130" spans="1:63" ht="16.5" x14ac:dyDescent="0.45">
      <c r="A130" s="39" t="s">
        <v>252</v>
      </c>
      <c r="B130" s="4" t="s">
        <v>249</v>
      </c>
      <c r="C130" s="245"/>
      <c r="D130" s="245"/>
      <c r="E130" s="15" t="s">
        <v>18</v>
      </c>
      <c r="F130" s="156" t="s">
        <v>65</v>
      </c>
    </row>
    <row r="131" spans="1:63" ht="16.5" x14ac:dyDescent="0.45">
      <c r="A131" s="39" t="s">
        <v>253</v>
      </c>
      <c r="B131" s="4" t="s">
        <v>249</v>
      </c>
      <c r="C131" s="245"/>
      <c r="D131" s="245"/>
      <c r="E131" s="15" t="s">
        <v>18</v>
      </c>
      <c r="F131" s="156" t="s">
        <v>65</v>
      </c>
    </row>
    <row r="132" spans="1:63" ht="16.5" x14ac:dyDescent="0.45">
      <c r="A132" s="39" t="s">
        <v>254</v>
      </c>
      <c r="B132" s="4" t="s">
        <v>249</v>
      </c>
      <c r="C132" s="245"/>
      <c r="D132" s="245"/>
      <c r="E132" s="15" t="s">
        <v>18</v>
      </c>
      <c r="F132" s="156" t="s">
        <v>65</v>
      </c>
    </row>
    <row r="133" spans="1:63" ht="16.5" x14ac:dyDescent="0.45">
      <c r="A133" s="39" t="s">
        <v>255</v>
      </c>
      <c r="B133" s="4" t="s">
        <v>249</v>
      </c>
      <c r="C133" s="245"/>
      <c r="D133" s="245"/>
      <c r="E133" s="15" t="s">
        <v>18</v>
      </c>
      <c r="F133" s="156" t="s">
        <v>65</v>
      </c>
    </row>
    <row r="134" spans="1:63" ht="16.5" x14ac:dyDescent="0.45">
      <c r="A134" s="39" t="s">
        <v>256</v>
      </c>
      <c r="B134" s="4" t="s">
        <v>249</v>
      </c>
      <c r="C134" s="245"/>
      <c r="D134" s="245"/>
      <c r="E134" s="15" t="s">
        <v>18</v>
      </c>
      <c r="F134" s="156" t="s">
        <v>65</v>
      </c>
    </row>
    <row r="135" spans="1:63" ht="15.75" customHeight="1" x14ac:dyDescent="0.45">
      <c r="A135" s="3" t="s">
        <v>257</v>
      </c>
      <c r="B135" s="4" t="s">
        <v>249</v>
      </c>
      <c r="C135" s="245"/>
      <c r="D135" s="245"/>
      <c r="E135" s="15" t="s">
        <v>18</v>
      </c>
      <c r="F135" s="156" t="s">
        <v>65</v>
      </c>
    </row>
    <row r="136" spans="1:63" ht="30.75" x14ac:dyDescent="0.45">
      <c r="A136" s="39" t="s">
        <v>258</v>
      </c>
      <c r="B136" s="4" t="s">
        <v>249</v>
      </c>
      <c r="C136" s="1" t="s">
        <v>259</v>
      </c>
      <c r="D136" s="1" t="s">
        <v>260</v>
      </c>
      <c r="E136" s="15" t="s">
        <v>18</v>
      </c>
      <c r="F136" s="156" t="s">
        <v>65</v>
      </c>
    </row>
    <row r="137" spans="1:63" s="25" customFormat="1" x14ac:dyDescent="0.45">
      <c r="A137" s="38" t="s">
        <v>261</v>
      </c>
      <c r="B137" s="22"/>
      <c r="C137" s="23"/>
      <c r="D137" s="23"/>
      <c r="E137" s="24"/>
      <c r="F137" s="157"/>
      <c r="G137" s="192"/>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c r="AW137" s="181"/>
      <c r="AX137" s="181"/>
      <c r="AY137" s="181"/>
      <c r="AZ137" s="181"/>
      <c r="BA137" s="181"/>
      <c r="BB137" s="181"/>
      <c r="BC137" s="181"/>
      <c r="BD137" s="181"/>
      <c r="BE137" s="181"/>
      <c r="BF137" s="181"/>
      <c r="BG137" s="181"/>
      <c r="BH137" s="181"/>
      <c r="BI137" s="181"/>
      <c r="BJ137" s="181"/>
      <c r="BK137" s="173"/>
    </row>
    <row r="138" spans="1:63" ht="15" customHeight="1" x14ac:dyDescent="0.45">
      <c r="A138" s="3" t="s">
        <v>262</v>
      </c>
      <c r="B138" s="4" t="s">
        <v>249</v>
      </c>
      <c r="C138" s="245" t="s">
        <v>250</v>
      </c>
      <c r="D138" s="245" t="s">
        <v>250</v>
      </c>
      <c r="E138" s="15" t="s">
        <v>18</v>
      </c>
      <c r="F138" s="156" t="s">
        <v>65</v>
      </c>
    </row>
    <row r="139" spans="1:63" ht="15" customHeight="1" x14ac:dyDescent="0.45">
      <c r="A139" s="3" t="s">
        <v>263</v>
      </c>
      <c r="B139" s="4" t="s">
        <v>249</v>
      </c>
      <c r="C139" s="245"/>
      <c r="D139" s="245"/>
      <c r="E139" s="15" t="s">
        <v>18</v>
      </c>
      <c r="F139" s="156" t="s">
        <v>65</v>
      </c>
    </row>
    <row r="140" spans="1:63" ht="15" customHeight="1" x14ac:dyDescent="0.45">
      <c r="A140" s="3" t="s">
        <v>264</v>
      </c>
      <c r="B140" s="4" t="s">
        <v>249</v>
      </c>
      <c r="C140" s="245"/>
      <c r="D140" s="245"/>
      <c r="E140" s="15" t="s">
        <v>18</v>
      </c>
      <c r="F140" s="156" t="s">
        <v>65</v>
      </c>
    </row>
    <row r="141" spans="1:63" ht="15.75" customHeight="1" x14ac:dyDescent="0.45">
      <c r="A141" s="3" t="s">
        <v>265</v>
      </c>
      <c r="B141" s="4" t="s">
        <v>249</v>
      </c>
      <c r="C141" s="245"/>
      <c r="D141" s="245"/>
      <c r="E141" s="15" t="s">
        <v>18</v>
      </c>
      <c r="F141" s="156" t="s">
        <v>65</v>
      </c>
    </row>
    <row r="142" spans="1:63" s="25" customFormat="1" ht="15.75" customHeight="1" x14ac:dyDescent="0.45">
      <c r="A142" s="38" t="s">
        <v>266</v>
      </c>
      <c r="B142" s="22"/>
      <c r="C142" s="40"/>
      <c r="D142" s="40"/>
      <c r="E142" s="24"/>
      <c r="F142" s="157"/>
      <c r="G142" s="192"/>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c r="AW142" s="181"/>
      <c r="AX142" s="181"/>
      <c r="AY142" s="181"/>
      <c r="AZ142" s="181"/>
      <c r="BA142" s="181"/>
      <c r="BB142" s="181"/>
      <c r="BC142" s="181"/>
      <c r="BD142" s="181"/>
      <c r="BE142" s="181"/>
      <c r="BF142" s="181"/>
      <c r="BG142" s="181"/>
      <c r="BH142" s="181"/>
      <c r="BI142" s="181"/>
      <c r="BJ142" s="181"/>
      <c r="BK142" s="173"/>
    </row>
    <row r="143" spans="1:63" ht="15" customHeight="1" x14ac:dyDescent="0.45">
      <c r="A143" s="3" t="s">
        <v>267</v>
      </c>
      <c r="B143" s="4" t="s">
        <v>166</v>
      </c>
      <c r="C143" s="1" t="s">
        <v>498</v>
      </c>
      <c r="E143" s="15" t="s">
        <v>18</v>
      </c>
      <c r="F143" s="156" t="s">
        <v>65</v>
      </c>
    </row>
    <row r="144" spans="1:63" ht="15" customHeight="1" x14ac:dyDescent="0.45">
      <c r="A144" s="3" t="s">
        <v>268</v>
      </c>
      <c r="B144" s="4" t="s">
        <v>166</v>
      </c>
      <c r="C144" s="1" t="s">
        <v>499</v>
      </c>
      <c r="E144" s="15" t="s">
        <v>18</v>
      </c>
      <c r="F144" s="156" t="s">
        <v>65</v>
      </c>
    </row>
    <row r="145" spans="1:63" ht="15" customHeight="1" x14ac:dyDescent="0.45">
      <c r="A145" s="3" t="s">
        <v>269</v>
      </c>
      <c r="B145" s="4" t="s">
        <v>166</v>
      </c>
      <c r="C145" s="1" t="s">
        <v>500</v>
      </c>
      <c r="E145" s="15" t="s">
        <v>18</v>
      </c>
      <c r="F145" s="156" t="s">
        <v>65</v>
      </c>
    </row>
    <row r="146" spans="1:63" ht="15" customHeight="1" x14ac:dyDescent="0.45">
      <c r="A146" s="3" t="s">
        <v>270</v>
      </c>
      <c r="B146" s="4" t="s">
        <v>166</v>
      </c>
      <c r="C146" s="1" t="s">
        <v>492</v>
      </c>
      <c r="E146" s="15" t="s">
        <v>18</v>
      </c>
      <c r="F146" s="156" t="s">
        <v>65</v>
      </c>
    </row>
    <row r="147" spans="1:63" ht="15" customHeight="1" x14ac:dyDescent="0.45">
      <c r="A147" s="3" t="s">
        <v>271</v>
      </c>
      <c r="B147" s="4" t="s">
        <v>166</v>
      </c>
      <c r="C147" s="1" t="s">
        <v>272</v>
      </c>
      <c r="E147" s="15" t="s">
        <v>18</v>
      </c>
      <c r="F147" s="156" t="s">
        <v>65</v>
      </c>
    </row>
    <row r="148" spans="1:63" ht="15.75" customHeight="1" x14ac:dyDescent="0.45">
      <c r="A148" s="3" t="s">
        <v>273</v>
      </c>
      <c r="B148" s="4" t="s">
        <v>166</v>
      </c>
      <c r="C148" s="1" t="s">
        <v>274</v>
      </c>
      <c r="D148" s="1" t="s">
        <v>275</v>
      </c>
      <c r="E148" s="15" t="s">
        <v>18</v>
      </c>
      <c r="F148" s="156" t="s">
        <v>65</v>
      </c>
    </row>
    <row r="149" spans="1:63" s="25" customFormat="1" ht="15.75" customHeight="1" x14ac:dyDescent="0.45">
      <c r="A149" s="38" t="s">
        <v>251</v>
      </c>
      <c r="B149" s="22"/>
      <c r="C149" s="23"/>
      <c r="D149" s="23"/>
      <c r="E149" s="24"/>
      <c r="F149" s="157"/>
      <c r="G149" s="192"/>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c r="AT149" s="181"/>
      <c r="AU149" s="181"/>
      <c r="AV149" s="181"/>
      <c r="AW149" s="181"/>
      <c r="AX149" s="181"/>
      <c r="AY149" s="181"/>
      <c r="AZ149" s="181"/>
      <c r="BA149" s="181"/>
      <c r="BB149" s="181"/>
      <c r="BC149" s="181"/>
      <c r="BD149" s="181"/>
      <c r="BE149" s="181"/>
      <c r="BF149" s="181"/>
      <c r="BG149" s="181"/>
      <c r="BH149" s="181"/>
      <c r="BI149" s="181"/>
      <c r="BJ149" s="181"/>
      <c r="BK149" s="173"/>
    </row>
    <row r="150" spans="1:63" ht="15" customHeight="1" x14ac:dyDescent="0.45">
      <c r="A150" s="3" t="s">
        <v>276</v>
      </c>
      <c r="B150" s="4" t="s">
        <v>249</v>
      </c>
      <c r="C150" s="245" t="s">
        <v>250</v>
      </c>
      <c r="D150" s="245" t="s">
        <v>250</v>
      </c>
      <c r="E150" s="15" t="s">
        <v>18</v>
      </c>
      <c r="F150" s="156" t="s">
        <v>65</v>
      </c>
    </row>
    <row r="151" spans="1:63" ht="15" customHeight="1" x14ac:dyDescent="0.45">
      <c r="A151" s="3" t="s">
        <v>277</v>
      </c>
      <c r="B151" s="4" t="s">
        <v>249</v>
      </c>
      <c r="C151" s="245"/>
      <c r="D151" s="245"/>
      <c r="E151" s="15" t="s">
        <v>18</v>
      </c>
      <c r="F151" s="156" t="s">
        <v>65</v>
      </c>
    </row>
    <row r="152" spans="1:63" ht="15" customHeight="1" x14ac:dyDescent="0.45">
      <c r="A152" s="3" t="s">
        <v>278</v>
      </c>
      <c r="B152" s="4" t="s">
        <v>249</v>
      </c>
      <c r="C152" s="245"/>
      <c r="D152" s="245"/>
      <c r="E152" s="15" t="s">
        <v>18</v>
      </c>
      <c r="F152" s="156" t="s">
        <v>65</v>
      </c>
    </row>
    <row r="153" spans="1:63" ht="15" customHeight="1" x14ac:dyDescent="0.45">
      <c r="A153" s="3" t="s">
        <v>279</v>
      </c>
      <c r="B153" s="4" t="s">
        <v>249</v>
      </c>
      <c r="C153" s="245"/>
      <c r="D153" s="245"/>
      <c r="E153" s="15" t="s">
        <v>18</v>
      </c>
      <c r="F153" s="156" t="s">
        <v>65</v>
      </c>
    </row>
    <row r="154" spans="1:63" ht="15" customHeight="1" x14ac:dyDescent="0.45">
      <c r="A154" s="3" t="s">
        <v>280</v>
      </c>
      <c r="B154" s="4" t="s">
        <v>249</v>
      </c>
      <c r="C154" s="245"/>
      <c r="D154" s="245"/>
      <c r="E154" s="15" t="s">
        <v>18</v>
      </c>
      <c r="F154" s="156" t="s">
        <v>65</v>
      </c>
    </row>
    <row r="155" spans="1:63" ht="15" customHeight="1" x14ac:dyDescent="0.45">
      <c r="A155" s="3" t="s">
        <v>281</v>
      </c>
      <c r="B155" s="4" t="s">
        <v>249</v>
      </c>
      <c r="C155" s="245"/>
      <c r="D155" s="245"/>
      <c r="E155" s="15" t="s">
        <v>18</v>
      </c>
      <c r="F155" s="156" t="s">
        <v>65</v>
      </c>
    </row>
    <row r="156" spans="1:63" ht="15.75" customHeight="1" x14ac:dyDescent="0.45">
      <c r="A156" s="3" t="s">
        <v>265</v>
      </c>
      <c r="B156" s="4" t="s">
        <v>249</v>
      </c>
      <c r="C156" s="245"/>
      <c r="D156" s="245"/>
      <c r="E156" s="15" t="s">
        <v>18</v>
      </c>
      <c r="F156" s="156" t="s">
        <v>65</v>
      </c>
    </row>
    <row r="157" spans="1:63" s="25" customFormat="1" ht="15.75" customHeight="1" x14ac:dyDescent="0.45">
      <c r="A157" s="19" t="s">
        <v>282</v>
      </c>
      <c r="B157" s="22"/>
      <c r="C157" s="40"/>
      <c r="D157" s="40"/>
      <c r="E157" s="24"/>
      <c r="F157" s="157"/>
      <c r="G157" s="192"/>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181"/>
      <c r="AP157" s="181"/>
      <c r="AQ157" s="181"/>
      <c r="AR157" s="181"/>
      <c r="AS157" s="181"/>
      <c r="AT157" s="181"/>
      <c r="AU157" s="181"/>
      <c r="AV157" s="181"/>
      <c r="AW157" s="181"/>
      <c r="AX157" s="181"/>
      <c r="AY157" s="181"/>
      <c r="AZ157" s="181"/>
      <c r="BA157" s="181"/>
      <c r="BB157" s="181"/>
      <c r="BC157" s="181"/>
      <c r="BD157" s="181"/>
      <c r="BE157" s="181"/>
      <c r="BF157" s="181"/>
      <c r="BG157" s="181"/>
      <c r="BH157" s="181"/>
      <c r="BI157" s="181"/>
      <c r="BJ157" s="181"/>
      <c r="BK157" s="173"/>
    </row>
    <row r="158" spans="1:63" ht="30.75" x14ac:dyDescent="0.45">
      <c r="A158" s="3" t="s">
        <v>283</v>
      </c>
      <c r="B158" s="4" t="s">
        <v>166</v>
      </c>
      <c r="C158" s="1" t="s">
        <v>683</v>
      </c>
      <c r="D158" s="1" t="s">
        <v>284</v>
      </c>
      <c r="E158" s="15" t="s">
        <v>18</v>
      </c>
      <c r="F158" s="156" t="s">
        <v>65</v>
      </c>
    </row>
    <row r="159" spans="1:63" ht="30.75" x14ac:dyDescent="0.45">
      <c r="A159" s="3" t="s">
        <v>285</v>
      </c>
      <c r="B159" s="4" t="s">
        <v>166</v>
      </c>
      <c r="C159" s="1" t="s">
        <v>684</v>
      </c>
      <c r="D159" s="1" t="s">
        <v>284</v>
      </c>
      <c r="E159" s="15" t="s">
        <v>18</v>
      </c>
      <c r="F159" s="156" t="s">
        <v>65</v>
      </c>
    </row>
    <row r="160" spans="1:63" ht="30.75" x14ac:dyDescent="0.45">
      <c r="A160" s="3" t="s">
        <v>286</v>
      </c>
      <c r="B160" s="4" t="s">
        <v>166</v>
      </c>
      <c r="C160" s="1" t="s">
        <v>685</v>
      </c>
      <c r="D160" s="1" t="s">
        <v>284</v>
      </c>
      <c r="E160" s="15" t="s">
        <v>18</v>
      </c>
      <c r="F160" s="156" t="s">
        <v>65</v>
      </c>
    </row>
    <row r="161" spans="1:63" x14ac:dyDescent="0.45">
      <c r="A161" s="3" t="s">
        <v>287</v>
      </c>
      <c r="B161" s="4" t="s">
        <v>166</v>
      </c>
      <c r="C161" s="1" t="s">
        <v>686</v>
      </c>
      <c r="D161" s="1" t="s">
        <v>284</v>
      </c>
      <c r="E161" s="15" t="s">
        <v>18</v>
      </c>
      <c r="F161" s="156" t="s">
        <v>65</v>
      </c>
    </row>
    <row r="162" spans="1:63" customFormat="1" ht="28.5" x14ac:dyDescent="0.45">
      <c r="A162" s="102" t="s">
        <v>617</v>
      </c>
      <c r="B162" s="4" t="s">
        <v>166</v>
      </c>
      <c r="C162" s="146" t="s">
        <v>687</v>
      </c>
      <c r="G162" s="134"/>
    </row>
    <row r="163" spans="1:63" ht="30.75" x14ac:dyDescent="0.45">
      <c r="A163" s="3" t="s">
        <v>288</v>
      </c>
      <c r="B163" s="4" t="s">
        <v>166</v>
      </c>
      <c r="C163" s="1" t="s">
        <v>688</v>
      </c>
      <c r="D163" s="1" t="s">
        <v>284</v>
      </c>
      <c r="E163" s="15" t="s">
        <v>18</v>
      </c>
      <c r="F163" s="156" t="s">
        <v>65</v>
      </c>
    </row>
    <row r="164" spans="1:63" x14ac:dyDescent="0.45">
      <c r="A164" s="3" t="s">
        <v>289</v>
      </c>
      <c r="B164" s="4" t="s">
        <v>166</v>
      </c>
      <c r="C164" s="1" t="s">
        <v>689</v>
      </c>
      <c r="D164" s="1" t="s">
        <v>284</v>
      </c>
      <c r="E164" s="15" t="s">
        <v>18</v>
      </c>
      <c r="F164" s="156" t="s">
        <v>65</v>
      </c>
    </row>
    <row r="165" spans="1:63" x14ac:dyDescent="0.45">
      <c r="A165" s="3" t="s">
        <v>290</v>
      </c>
      <c r="B165" s="4" t="s">
        <v>166</v>
      </c>
      <c r="C165" s="1" t="s">
        <v>690</v>
      </c>
      <c r="D165" s="1" t="s">
        <v>284</v>
      </c>
      <c r="E165" s="15" t="s">
        <v>18</v>
      </c>
      <c r="F165" s="156" t="s">
        <v>65</v>
      </c>
    </row>
    <row r="166" spans="1:63" x14ac:dyDescent="0.45">
      <c r="A166" s="3" t="s">
        <v>265</v>
      </c>
      <c r="B166" s="4" t="s">
        <v>166</v>
      </c>
      <c r="C166" s="1" t="s">
        <v>291</v>
      </c>
      <c r="D166" s="1" t="s">
        <v>284</v>
      </c>
      <c r="E166" s="15" t="s">
        <v>18</v>
      </c>
      <c r="F166" s="156" t="s">
        <v>65</v>
      </c>
    </row>
    <row r="167" spans="1:63" s="25" customFormat="1" x14ac:dyDescent="0.45">
      <c r="A167" s="38" t="s">
        <v>292</v>
      </c>
      <c r="B167" s="22"/>
      <c r="C167" s="23"/>
      <c r="D167" s="23"/>
      <c r="E167" s="24"/>
      <c r="F167" s="157"/>
      <c r="G167" s="192"/>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c r="AW167" s="181"/>
      <c r="AX167" s="181"/>
      <c r="AY167" s="181"/>
      <c r="AZ167" s="181"/>
      <c r="BA167" s="181"/>
      <c r="BB167" s="181"/>
      <c r="BC167" s="181"/>
      <c r="BD167" s="181"/>
      <c r="BE167" s="181"/>
      <c r="BF167" s="181"/>
      <c r="BG167" s="181"/>
      <c r="BH167" s="181"/>
      <c r="BI167" s="181"/>
      <c r="BJ167" s="181"/>
      <c r="BK167" s="173"/>
    </row>
    <row r="168" spans="1:63" ht="15" customHeight="1" x14ac:dyDescent="0.45">
      <c r="A168" s="3" t="s">
        <v>293</v>
      </c>
      <c r="B168" s="4" t="s">
        <v>249</v>
      </c>
      <c r="C168" s="245" t="s">
        <v>250</v>
      </c>
      <c r="D168" s="245" t="s">
        <v>250</v>
      </c>
      <c r="E168" s="15" t="s">
        <v>18</v>
      </c>
      <c r="F168" s="156" t="s">
        <v>65</v>
      </c>
    </row>
    <row r="169" spans="1:63" ht="15" customHeight="1" x14ac:dyDescent="0.45">
      <c r="A169" s="3" t="s">
        <v>294</v>
      </c>
      <c r="B169" s="4" t="s">
        <v>249</v>
      </c>
      <c r="C169" s="245"/>
      <c r="D169" s="245"/>
      <c r="E169" s="15" t="s">
        <v>18</v>
      </c>
      <c r="F169" s="156" t="s">
        <v>65</v>
      </c>
    </row>
    <row r="170" spans="1:63" ht="15" customHeight="1" x14ac:dyDescent="0.45">
      <c r="A170" s="3" t="s">
        <v>295</v>
      </c>
      <c r="B170" s="4" t="s">
        <v>249</v>
      </c>
      <c r="C170" s="245"/>
      <c r="D170" s="245"/>
      <c r="E170" s="15" t="s">
        <v>18</v>
      </c>
      <c r="F170" s="156" t="s">
        <v>65</v>
      </c>
    </row>
    <row r="171" spans="1:63" s="25" customFormat="1" ht="15" customHeight="1" x14ac:dyDescent="0.45">
      <c r="A171" s="25" t="s">
        <v>265</v>
      </c>
      <c r="B171" s="22" t="s">
        <v>249</v>
      </c>
      <c r="C171" s="245"/>
      <c r="D171" s="245"/>
      <c r="E171" s="24" t="s">
        <v>18</v>
      </c>
      <c r="F171" s="157" t="s">
        <v>65</v>
      </c>
      <c r="G171" s="192"/>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c r="AW171" s="181"/>
      <c r="AX171" s="181"/>
      <c r="AY171" s="181"/>
      <c r="AZ171" s="181"/>
      <c r="BA171" s="181"/>
      <c r="BB171" s="181"/>
      <c r="BC171" s="181"/>
      <c r="BD171" s="181"/>
      <c r="BE171" s="181"/>
      <c r="BF171" s="181"/>
      <c r="BG171" s="181"/>
      <c r="BH171" s="181"/>
      <c r="BI171" s="181"/>
      <c r="BJ171" s="181"/>
      <c r="BK171" s="173"/>
    </row>
    <row r="172" spans="1:63" ht="15.75" customHeight="1" x14ac:dyDescent="0.45">
      <c r="A172" s="3" t="s">
        <v>296</v>
      </c>
      <c r="B172" s="4" t="s">
        <v>249</v>
      </c>
      <c r="C172" s="245"/>
      <c r="D172" s="245"/>
      <c r="E172" s="15" t="s">
        <v>18</v>
      </c>
      <c r="F172" s="156" t="s">
        <v>65</v>
      </c>
    </row>
    <row r="173" spans="1:63" s="25" customFormat="1" ht="15.75" customHeight="1" x14ac:dyDescent="0.45">
      <c r="A173" s="38" t="s">
        <v>297</v>
      </c>
      <c r="B173" s="22"/>
      <c r="C173" s="245"/>
      <c r="D173" s="245"/>
      <c r="E173" s="24"/>
      <c r="F173" s="157"/>
      <c r="G173" s="192"/>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c r="AW173" s="181"/>
      <c r="AX173" s="181"/>
      <c r="AY173" s="181"/>
      <c r="AZ173" s="181"/>
      <c r="BA173" s="181"/>
      <c r="BB173" s="181"/>
      <c r="BC173" s="181"/>
      <c r="BD173" s="181"/>
      <c r="BE173" s="181"/>
      <c r="BF173" s="181"/>
      <c r="BG173" s="181"/>
      <c r="BH173" s="181"/>
      <c r="BI173" s="181"/>
      <c r="BJ173" s="181"/>
      <c r="BK173" s="173"/>
    </row>
    <row r="174" spans="1:63" ht="15" customHeight="1" x14ac:dyDescent="0.45">
      <c r="A174" s="3" t="s">
        <v>298</v>
      </c>
      <c r="B174" s="4" t="s">
        <v>249</v>
      </c>
      <c r="C174" s="245"/>
      <c r="D174" s="245"/>
      <c r="E174" s="15" t="s">
        <v>18</v>
      </c>
      <c r="F174" s="156" t="s">
        <v>65</v>
      </c>
    </row>
    <row r="175" spans="1:63" ht="15" customHeight="1" x14ac:dyDescent="0.45">
      <c r="A175" s="3" t="s">
        <v>299</v>
      </c>
      <c r="B175" s="4" t="s">
        <v>249</v>
      </c>
      <c r="C175" s="245"/>
      <c r="D175" s="245"/>
      <c r="E175" s="15" t="s">
        <v>18</v>
      </c>
      <c r="F175" s="156" t="s">
        <v>65</v>
      </c>
    </row>
    <row r="176" spans="1:63" ht="15" customHeight="1" x14ac:dyDescent="0.45">
      <c r="A176" s="3" t="s">
        <v>300</v>
      </c>
      <c r="B176" s="4" t="s">
        <v>249</v>
      </c>
      <c r="C176" s="245"/>
      <c r="D176" s="245"/>
      <c r="E176" s="15" t="s">
        <v>18</v>
      </c>
      <c r="F176" s="156" t="s">
        <v>65</v>
      </c>
    </row>
    <row r="177" spans="1:63" ht="15" customHeight="1" x14ac:dyDescent="0.45">
      <c r="A177" s="3" t="s">
        <v>301</v>
      </c>
      <c r="B177" s="4" t="s">
        <v>249</v>
      </c>
      <c r="C177" s="245"/>
      <c r="D177" s="245"/>
      <c r="E177" s="15" t="s">
        <v>18</v>
      </c>
      <c r="F177" s="156" t="s">
        <v>65</v>
      </c>
    </row>
    <row r="178" spans="1:63" ht="15" customHeight="1" x14ac:dyDescent="0.45">
      <c r="A178" s="3" t="s">
        <v>302</v>
      </c>
      <c r="B178" s="4" t="s">
        <v>249</v>
      </c>
      <c r="C178" s="245"/>
      <c r="D178" s="245"/>
      <c r="E178" s="15" t="s">
        <v>18</v>
      </c>
      <c r="F178" s="156" t="s">
        <v>65</v>
      </c>
    </row>
    <row r="179" spans="1:63" ht="15" customHeight="1" x14ac:dyDescent="0.45">
      <c r="A179" s="3" t="s">
        <v>303</v>
      </c>
      <c r="B179" s="4" t="s">
        <v>249</v>
      </c>
      <c r="C179" s="245"/>
      <c r="D179" s="245"/>
      <c r="E179" s="15" t="s">
        <v>18</v>
      </c>
      <c r="F179" s="156" t="s">
        <v>65</v>
      </c>
    </row>
    <row r="180" spans="1:63" ht="15" customHeight="1" x14ac:dyDescent="0.45">
      <c r="A180" s="3" t="s">
        <v>304</v>
      </c>
      <c r="B180" s="4" t="s">
        <v>249</v>
      </c>
      <c r="C180" s="245"/>
      <c r="D180" s="245"/>
      <c r="E180" s="15" t="s">
        <v>18</v>
      </c>
      <c r="F180" s="156" t="s">
        <v>65</v>
      </c>
    </row>
    <row r="181" spans="1:63" s="25" customFormat="1" ht="15" customHeight="1" x14ac:dyDescent="0.45">
      <c r="A181" s="3" t="s">
        <v>305</v>
      </c>
      <c r="B181" s="4" t="s">
        <v>249</v>
      </c>
      <c r="C181" s="245"/>
      <c r="D181" s="245"/>
      <c r="E181" s="24" t="s">
        <v>18</v>
      </c>
      <c r="F181" s="157" t="s">
        <v>65</v>
      </c>
      <c r="G181" s="192"/>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c r="BA181" s="181"/>
      <c r="BB181" s="181"/>
      <c r="BC181" s="181"/>
      <c r="BD181" s="181"/>
      <c r="BE181" s="181"/>
      <c r="BF181" s="181"/>
      <c r="BG181" s="181"/>
      <c r="BH181" s="181"/>
      <c r="BI181" s="181"/>
      <c r="BJ181" s="181"/>
      <c r="BK181" s="173"/>
    </row>
    <row r="182" spans="1:63" ht="15" customHeight="1" x14ac:dyDescent="0.45">
      <c r="A182" s="3" t="s">
        <v>306</v>
      </c>
      <c r="B182" s="4" t="s">
        <v>249</v>
      </c>
      <c r="C182" s="245"/>
      <c r="D182" s="245"/>
      <c r="E182" s="15" t="s">
        <v>18</v>
      </c>
      <c r="F182" s="156" t="s">
        <v>65</v>
      </c>
    </row>
    <row r="183" spans="1:63" ht="15.75" customHeight="1" x14ac:dyDescent="0.45">
      <c r="A183" s="3" t="s">
        <v>307</v>
      </c>
      <c r="B183" s="4" t="s">
        <v>249</v>
      </c>
      <c r="C183" s="245"/>
      <c r="D183" s="245"/>
      <c r="E183" s="15" t="s">
        <v>18</v>
      </c>
      <c r="F183" s="156" t="s">
        <v>65</v>
      </c>
    </row>
    <row r="184" spans="1:63" s="25" customFormat="1" ht="15.75" customHeight="1" x14ac:dyDescent="0.45">
      <c r="A184" s="38" t="s">
        <v>308</v>
      </c>
      <c r="B184" s="22"/>
      <c r="C184" s="245"/>
      <c r="D184" s="245"/>
      <c r="E184" s="24"/>
      <c r="F184" s="157"/>
      <c r="G184" s="192"/>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c r="BK184" s="173"/>
    </row>
    <row r="185" spans="1:63" ht="15" customHeight="1" x14ac:dyDescent="0.45">
      <c r="A185" s="3" t="s">
        <v>309</v>
      </c>
      <c r="B185" s="4" t="s">
        <v>249</v>
      </c>
      <c r="C185" s="245"/>
      <c r="D185" s="245"/>
      <c r="E185" s="15" t="s">
        <v>18</v>
      </c>
      <c r="F185" s="156" t="s">
        <v>65</v>
      </c>
    </row>
    <row r="186" spans="1:63" ht="15" customHeight="1" x14ac:dyDescent="0.45">
      <c r="A186" s="3" t="s">
        <v>310</v>
      </c>
      <c r="B186" s="4" t="s">
        <v>249</v>
      </c>
      <c r="C186" s="245"/>
      <c r="D186" s="245"/>
      <c r="E186" s="15" t="s">
        <v>18</v>
      </c>
      <c r="F186" s="156" t="s">
        <v>65</v>
      </c>
    </row>
    <row r="187" spans="1:63" s="25" customFormat="1" ht="15" customHeight="1" x14ac:dyDescent="0.45">
      <c r="A187" s="3" t="s">
        <v>311</v>
      </c>
      <c r="B187" s="4" t="s">
        <v>249</v>
      </c>
      <c r="C187" s="245"/>
      <c r="D187" s="245"/>
      <c r="E187" s="24" t="s">
        <v>18</v>
      </c>
      <c r="F187" s="157" t="s">
        <v>65</v>
      </c>
      <c r="G187" s="192"/>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73"/>
    </row>
    <row r="188" spans="1:63" ht="15" customHeight="1" x14ac:dyDescent="0.45">
      <c r="A188" s="3" t="s">
        <v>312</v>
      </c>
      <c r="B188" s="4" t="s">
        <v>249</v>
      </c>
      <c r="C188" s="245"/>
      <c r="D188" s="245"/>
      <c r="E188" s="15" t="s">
        <v>18</v>
      </c>
      <c r="F188" s="156" t="s">
        <v>65</v>
      </c>
    </row>
    <row r="189" spans="1:63" ht="15" customHeight="1" x14ac:dyDescent="0.45">
      <c r="A189" s="3" t="s">
        <v>313</v>
      </c>
      <c r="B189" s="4" t="s">
        <v>249</v>
      </c>
      <c r="C189" s="245"/>
      <c r="D189" s="245"/>
      <c r="E189" s="15" t="s">
        <v>18</v>
      </c>
      <c r="F189" s="156" t="s">
        <v>65</v>
      </c>
    </row>
    <row r="190" spans="1:63" ht="15.75" customHeight="1" x14ac:dyDescent="0.45">
      <c r="A190" s="3" t="s">
        <v>314</v>
      </c>
      <c r="B190" s="4" t="s">
        <v>249</v>
      </c>
      <c r="C190" s="245"/>
      <c r="D190" s="245"/>
      <c r="E190" s="15" t="s">
        <v>18</v>
      </c>
      <c r="F190" s="156" t="s">
        <v>65</v>
      </c>
    </row>
    <row r="191" spans="1:63" s="25" customFormat="1" ht="15.75" customHeight="1" x14ac:dyDescent="0.45">
      <c r="A191" s="38" t="s">
        <v>315</v>
      </c>
      <c r="B191" s="22"/>
      <c r="C191" s="245"/>
      <c r="D191" s="245"/>
      <c r="E191" s="24"/>
      <c r="F191" s="157"/>
      <c r="G191" s="192"/>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c r="BK191" s="173"/>
    </row>
    <row r="192" spans="1:63" ht="15" customHeight="1" x14ac:dyDescent="0.45">
      <c r="A192" s="3" t="s">
        <v>316</v>
      </c>
      <c r="B192" s="4" t="s">
        <v>249</v>
      </c>
      <c r="C192" s="245"/>
      <c r="D192" s="245"/>
      <c r="E192" s="15" t="s">
        <v>18</v>
      </c>
      <c r="F192" s="156" t="s">
        <v>65</v>
      </c>
    </row>
    <row r="193" spans="1:63" ht="15" customHeight="1" x14ac:dyDescent="0.45">
      <c r="A193" s="3" t="s">
        <v>317</v>
      </c>
      <c r="B193" s="4" t="s">
        <v>249</v>
      </c>
      <c r="C193" s="245"/>
      <c r="D193" s="245"/>
      <c r="E193" s="15" t="s">
        <v>18</v>
      </c>
      <c r="F193" s="156" t="s">
        <v>65</v>
      </c>
    </row>
    <row r="194" spans="1:63" ht="15" customHeight="1" x14ac:dyDescent="0.45">
      <c r="A194" s="3" t="s">
        <v>318</v>
      </c>
      <c r="B194" s="4" t="s">
        <v>249</v>
      </c>
      <c r="C194" s="245"/>
      <c r="D194" s="245"/>
      <c r="E194" s="15" t="s">
        <v>18</v>
      </c>
      <c r="F194" s="156" t="s">
        <v>65</v>
      </c>
    </row>
    <row r="195" spans="1:63" ht="15" customHeight="1" x14ac:dyDescent="0.45">
      <c r="A195" s="3" t="s">
        <v>319</v>
      </c>
      <c r="B195" s="4" t="s">
        <v>249</v>
      </c>
      <c r="C195" s="245"/>
      <c r="D195" s="245"/>
      <c r="E195" s="15" t="s">
        <v>18</v>
      </c>
      <c r="F195" s="156" t="s">
        <v>65</v>
      </c>
    </row>
    <row r="196" spans="1:63" ht="15" customHeight="1" x14ac:dyDescent="0.45">
      <c r="A196" s="3" t="s">
        <v>320</v>
      </c>
      <c r="B196" s="4" t="s">
        <v>249</v>
      </c>
      <c r="C196" s="245"/>
      <c r="D196" s="245"/>
      <c r="E196" s="15" t="s">
        <v>18</v>
      </c>
      <c r="F196" s="156" t="s">
        <v>65</v>
      </c>
    </row>
    <row r="197" spans="1:63" ht="15" customHeight="1" x14ac:dyDescent="0.45">
      <c r="A197" s="3" t="s">
        <v>321</v>
      </c>
      <c r="B197" s="4" t="s">
        <v>249</v>
      </c>
      <c r="C197" s="245"/>
      <c r="D197" s="245"/>
      <c r="E197" s="15" t="s">
        <v>18</v>
      </c>
      <c r="F197" s="156" t="s">
        <v>65</v>
      </c>
    </row>
    <row r="198" spans="1:63" ht="15" customHeight="1" x14ac:dyDescent="0.45">
      <c r="A198" s="3" t="s">
        <v>322</v>
      </c>
      <c r="B198" s="4" t="s">
        <v>249</v>
      </c>
      <c r="C198" s="245"/>
      <c r="D198" s="245"/>
      <c r="E198" s="15" t="s">
        <v>18</v>
      </c>
      <c r="F198" s="156" t="s">
        <v>65</v>
      </c>
    </row>
    <row r="199" spans="1:63" ht="15" customHeight="1" x14ac:dyDescent="0.45">
      <c r="A199" s="3" t="s">
        <v>323</v>
      </c>
      <c r="B199" s="4" t="s">
        <v>249</v>
      </c>
      <c r="C199" s="245"/>
      <c r="D199" s="245"/>
      <c r="E199" s="15" t="s">
        <v>18</v>
      </c>
      <c r="F199" s="156" t="s">
        <v>65</v>
      </c>
    </row>
    <row r="200" spans="1:63" ht="15" customHeight="1" x14ac:dyDescent="0.45">
      <c r="A200" s="3" t="s">
        <v>324</v>
      </c>
      <c r="B200" s="4" t="s">
        <v>249</v>
      </c>
      <c r="C200" s="245"/>
      <c r="D200" s="245"/>
      <c r="E200" s="15" t="s">
        <v>18</v>
      </c>
      <c r="F200" s="156" t="s">
        <v>65</v>
      </c>
    </row>
    <row r="201" spans="1:63" ht="15" customHeight="1" x14ac:dyDescent="0.45">
      <c r="A201" s="3" t="s">
        <v>325</v>
      </c>
      <c r="B201" s="4" t="s">
        <v>249</v>
      </c>
      <c r="C201" s="245"/>
      <c r="D201" s="245"/>
      <c r="E201" s="15" t="s">
        <v>18</v>
      </c>
      <c r="F201" s="156" t="s">
        <v>65</v>
      </c>
    </row>
    <row r="202" spans="1:63" ht="15" customHeight="1" x14ac:dyDescent="0.45">
      <c r="A202" s="3" t="s">
        <v>326</v>
      </c>
      <c r="B202" s="4" t="s">
        <v>249</v>
      </c>
      <c r="C202" s="245"/>
      <c r="D202" s="245"/>
      <c r="E202" s="15" t="s">
        <v>18</v>
      </c>
      <c r="F202" s="156" t="s">
        <v>65</v>
      </c>
    </row>
    <row r="203" spans="1:63" ht="15" customHeight="1" x14ac:dyDescent="0.45">
      <c r="A203" s="3" t="s">
        <v>327</v>
      </c>
      <c r="B203" s="4" t="s">
        <v>249</v>
      </c>
      <c r="C203" s="245"/>
      <c r="D203" s="245"/>
      <c r="E203" s="15" t="s">
        <v>18</v>
      </c>
      <c r="F203" s="156" t="s">
        <v>65</v>
      </c>
    </row>
    <row r="204" spans="1:63" ht="15" customHeight="1" x14ac:dyDescent="0.45">
      <c r="A204" s="3" t="s">
        <v>328</v>
      </c>
      <c r="B204" s="4" t="s">
        <v>249</v>
      </c>
      <c r="C204" s="245"/>
      <c r="D204" s="245"/>
      <c r="E204" s="15" t="s">
        <v>18</v>
      </c>
      <c r="F204" s="156" t="s">
        <v>65</v>
      </c>
    </row>
    <row r="205" spans="1:63" ht="15" customHeight="1" x14ac:dyDescent="0.45">
      <c r="A205" s="3" t="s">
        <v>329</v>
      </c>
      <c r="B205" s="4" t="s">
        <v>249</v>
      </c>
      <c r="C205" s="245"/>
      <c r="D205" s="245"/>
      <c r="E205" s="15" t="s">
        <v>18</v>
      </c>
      <c r="F205" s="156" t="s">
        <v>65</v>
      </c>
    </row>
    <row r="206" spans="1:63" ht="15" customHeight="1" x14ac:dyDescent="0.45">
      <c r="A206" s="3" t="s">
        <v>330</v>
      </c>
      <c r="B206" s="4" t="s">
        <v>249</v>
      </c>
      <c r="C206" s="245"/>
      <c r="D206" s="245"/>
      <c r="E206" s="15" t="s">
        <v>18</v>
      </c>
      <c r="F206" s="156" t="s">
        <v>65</v>
      </c>
    </row>
    <row r="207" spans="1:63" ht="15.75" customHeight="1" x14ac:dyDescent="0.45">
      <c r="A207" s="3" t="s">
        <v>331</v>
      </c>
      <c r="B207" s="4" t="s">
        <v>249</v>
      </c>
      <c r="C207" s="245"/>
      <c r="D207" s="245"/>
      <c r="E207" s="15" t="s">
        <v>18</v>
      </c>
      <c r="F207" s="156" t="s">
        <v>65</v>
      </c>
    </row>
    <row r="208" spans="1:63" s="25" customFormat="1" ht="15.75" customHeight="1" x14ac:dyDescent="0.45">
      <c r="A208" s="38" t="s">
        <v>332</v>
      </c>
      <c r="B208" s="22"/>
      <c r="C208" s="40"/>
      <c r="D208" s="40"/>
      <c r="E208" s="24"/>
      <c r="F208" s="157"/>
      <c r="G208" s="192"/>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c r="BC208" s="181"/>
      <c r="BD208" s="181"/>
      <c r="BE208" s="181"/>
      <c r="BF208" s="181"/>
      <c r="BG208" s="181"/>
      <c r="BH208" s="181"/>
      <c r="BI208" s="181"/>
      <c r="BJ208" s="181"/>
      <c r="BK208" s="173"/>
    </row>
    <row r="209" spans="1:63" x14ac:dyDescent="0.45">
      <c r="A209" s="3" t="s">
        <v>333</v>
      </c>
      <c r="B209" s="4" t="s">
        <v>170</v>
      </c>
      <c r="C209" s="1" t="s">
        <v>334</v>
      </c>
      <c r="D209" s="1" t="s">
        <v>335</v>
      </c>
      <c r="E209" s="15" t="s">
        <v>18</v>
      </c>
      <c r="F209" s="156" t="s">
        <v>65</v>
      </c>
    </row>
    <row r="210" spans="1:63" s="8" customFormat="1" ht="15.75" thickBot="1" x14ac:dyDescent="0.5">
      <c r="A210" s="8" t="s">
        <v>336</v>
      </c>
      <c r="B210" s="9" t="s">
        <v>166</v>
      </c>
      <c r="C210" s="7" t="s">
        <v>337</v>
      </c>
      <c r="D210" s="7" t="s">
        <v>338</v>
      </c>
      <c r="E210" s="16" t="s">
        <v>18</v>
      </c>
      <c r="F210" s="164" t="s">
        <v>65</v>
      </c>
      <c r="G210" s="192"/>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c r="AU210" s="181"/>
      <c r="AV210" s="181"/>
      <c r="AW210" s="181"/>
      <c r="AX210" s="181"/>
      <c r="AY210" s="181"/>
      <c r="AZ210" s="181"/>
      <c r="BA210" s="181"/>
      <c r="BB210" s="181"/>
      <c r="BC210" s="181"/>
      <c r="BD210" s="181"/>
      <c r="BE210" s="181"/>
      <c r="BF210" s="181"/>
      <c r="BG210" s="181"/>
      <c r="BH210" s="181"/>
      <c r="BI210" s="181"/>
      <c r="BJ210" s="181"/>
      <c r="BK210" s="176"/>
    </row>
    <row r="211" spans="1:63" s="5" customFormat="1" x14ac:dyDescent="0.45">
      <c r="A211" s="257" t="s">
        <v>339</v>
      </c>
      <c r="B211" s="87" t="s">
        <v>19</v>
      </c>
      <c r="C211" s="88" t="s">
        <v>340</v>
      </c>
      <c r="D211" s="87"/>
      <c r="E211" s="89"/>
      <c r="F211" s="165"/>
      <c r="G211" s="192"/>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c r="BK211" s="177"/>
    </row>
    <row r="212" spans="1:63" x14ac:dyDescent="0.45">
      <c r="A212" s="243"/>
      <c r="B212" s="11" t="s">
        <v>65</v>
      </c>
      <c r="C212" s="18" t="s">
        <v>341</v>
      </c>
      <c r="D212" s="11"/>
      <c r="E212" s="43"/>
      <c r="F212" s="166"/>
    </row>
    <row r="213" spans="1:63" x14ac:dyDescent="0.45">
      <c r="A213" s="243"/>
      <c r="B213" s="11" t="s">
        <v>55</v>
      </c>
      <c r="C213" s="18" t="s">
        <v>342</v>
      </c>
      <c r="D213" s="11"/>
      <c r="E213" s="43"/>
      <c r="F213" s="166"/>
    </row>
    <row r="214" spans="1:63" x14ac:dyDescent="0.45">
      <c r="A214" s="243"/>
      <c r="B214" s="11" t="s">
        <v>122</v>
      </c>
      <c r="C214" s="18" t="s">
        <v>343</v>
      </c>
      <c r="D214" s="11"/>
      <c r="E214" s="43"/>
      <c r="F214" s="166"/>
    </row>
    <row r="215" spans="1:63" x14ac:dyDescent="0.45">
      <c r="A215" s="243"/>
      <c r="B215" s="11" t="s">
        <v>15</v>
      </c>
      <c r="C215" s="18" t="s">
        <v>344</v>
      </c>
      <c r="D215" s="11"/>
      <c r="E215" s="43"/>
      <c r="F215" s="166"/>
    </row>
    <row r="216" spans="1:63" x14ac:dyDescent="0.45">
      <c r="A216" s="243"/>
      <c r="B216" s="18" t="s">
        <v>30</v>
      </c>
      <c r="C216" s="18" t="s">
        <v>345</v>
      </c>
      <c r="D216" s="11"/>
      <c r="E216" s="43"/>
      <c r="F216" s="166"/>
    </row>
    <row r="217" spans="1:63" ht="16.5" x14ac:dyDescent="0.45">
      <c r="A217" s="243"/>
      <c r="B217" s="18" t="s">
        <v>53</v>
      </c>
      <c r="C217" s="18" t="s">
        <v>346</v>
      </c>
      <c r="D217" s="11"/>
      <c r="E217" s="43"/>
      <c r="F217" s="166"/>
    </row>
    <row r="218" spans="1:63" x14ac:dyDescent="0.45">
      <c r="A218" s="243"/>
      <c r="B218" s="11" t="s">
        <v>61</v>
      </c>
      <c r="C218" s="18" t="s">
        <v>347</v>
      </c>
      <c r="D218" s="11"/>
      <c r="E218" s="43"/>
      <c r="F218" s="166"/>
    </row>
    <row r="219" spans="1:63" x14ac:dyDescent="0.45">
      <c r="A219" s="243"/>
      <c r="B219" s="11" t="s">
        <v>151</v>
      </c>
      <c r="C219" s="18" t="s">
        <v>348</v>
      </c>
      <c r="D219" s="11"/>
      <c r="E219" s="43"/>
      <c r="F219" s="166"/>
    </row>
    <row r="220" spans="1:63" x14ac:dyDescent="0.45">
      <c r="A220" s="243"/>
      <c r="B220" s="11" t="s">
        <v>136</v>
      </c>
      <c r="C220" s="18" t="s">
        <v>349</v>
      </c>
      <c r="D220" s="11"/>
      <c r="E220" s="43"/>
      <c r="F220" s="166"/>
    </row>
    <row r="221" spans="1:63" x14ac:dyDescent="0.45">
      <c r="A221" s="243"/>
      <c r="B221" s="11" t="s">
        <v>166</v>
      </c>
      <c r="C221" s="18" t="s">
        <v>350</v>
      </c>
      <c r="D221" s="11"/>
      <c r="E221" s="43"/>
      <c r="F221" s="166"/>
    </row>
    <row r="222" spans="1:63" x14ac:dyDescent="0.45">
      <c r="A222" s="243"/>
      <c r="B222" s="18" t="s">
        <v>249</v>
      </c>
      <c r="C222" s="18" t="s">
        <v>351</v>
      </c>
      <c r="D222" s="10"/>
      <c r="E222" s="43"/>
      <c r="F222" s="166"/>
    </row>
    <row r="223" spans="1:63" x14ac:dyDescent="0.45">
      <c r="A223" s="243"/>
      <c r="B223" s="11" t="s">
        <v>188</v>
      </c>
      <c r="C223" s="250" t="s">
        <v>352</v>
      </c>
      <c r="D223" s="251"/>
      <c r="E223" s="251"/>
      <c r="F223" s="251"/>
    </row>
    <row r="224" spans="1:63" x14ac:dyDescent="0.45">
      <c r="A224" s="243"/>
      <c r="B224" s="11" t="s">
        <v>182</v>
      </c>
      <c r="C224" s="250" t="s">
        <v>353</v>
      </c>
      <c r="D224" s="251"/>
      <c r="E224" s="251"/>
      <c r="F224" s="251"/>
    </row>
    <row r="225" spans="1:6" x14ac:dyDescent="0.45">
      <c r="A225" s="243"/>
      <c r="B225" s="11" t="s">
        <v>200</v>
      </c>
      <c r="C225" s="250" t="s">
        <v>354</v>
      </c>
      <c r="D225" s="251"/>
      <c r="E225" s="251"/>
      <c r="F225" s="251"/>
    </row>
    <row r="226" spans="1:6" ht="30.75" x14ac:dyDescent="0.45">
      <c r="A226" s="243"/>
      <c r="B226" s="11" t="s">
        <v>355</v>
      </c>
      <c r="C226" s="250" t="s">
        <v>356</v>
      </c>
      <c r="D226" s="251"/>
      <c r="E226" s="251"/>
      <c r="F226" s="251"/>
    </row>
    <row r="227" spans="1:6" ht="30.75" x14ac:dyDescent="0.45">
      <c r="A227" s="243"/>
      <c r="B227" s="11" t="s">
        <v>357</v>
      </c>
      <c r="C227" s="250" t="s">
        <v>539</v>
      </c>
      <c r="D227" s="251"/>
      <c r="E227" s="251"/>
      <c r="F227" s="251"/>
    </row>
    <row r="228" spans="1:6" ht="30.75" x14ac:dyDescent="0.45">
      <c r="A228" s="243"/>
      <c r="B228" s="11" t="s">
        <v>358</v>
      </c>
      <c r="C228" s="250" t="s">
        <v>359</v>
      </c>
      <c r="D228" s="251"/>
      <c r="E228" s="251"/>
      <c r="F228" s="251"/>
    </row>
    <row r="229" spans="1:6" x14ac:dyDescent="0.45">
      <c r="A229" s="243"/>
      <c r="B229" s="11" t="s">
        <v>360</v>
      </c>
      <c r="C229" s="250" t="s">
        <v>361</v>
      </c>
      <c r="D229" s="251"/>
      <c r="E229" s="251"/>
      <c r="F229" s="251"/>
    </row>
    <row r="230" spans="1:6" x14ac:dyDescent="0.45">
      <c r="A230" s="243"/>
      <c r="B230" s="11" t="s">
        <v>362</v>
      </c>
      <c r="C230" s="252" t="s">
        <v>363</v>
      </c>
      <c r="D230" s="253"/>
      <c r="E230" s="253"/>
      <c r="F230" s="253"/>
    </row>
    <row r="231" spans="1:6" x14ac:dyDescent="0.45">
      <c r="A231" s="243"/>
      <c r="B231" s="11" t="s">
        <v>364</v>
      </c>
      <c r="C231" s="250" t="s">
        <v>365</v>
      </c>
      <c r="D231" s="251"/>
      <c r="E231" s="251"/>
      <c r="F231" s="251"/>
    </row>
    <row r="232" spans="1:6" x14ac:dyDescent="0.45">
      <c r="A232" s="243"/>
      <c r="B232" s="11" t="s">
        <v>366</v>
      </c>
      <c r="C232" s="250" t="s">
        <v>367</v>
      </c>
      <c r="D232" s="251"/>
      <c r="E232" s="251"/>
      <c r="F232" s="251"/>
    </row>
    <row r="233" spans="1:6" ht="30.75" x14ac:dyDescent="0.45">
      <c r="A233" s="243"/>
      <c r="B233" s="11" t="s">
        <v>368</v>
      </c>
      <c r="C233" s="250" t="s">
        <v>369</v>
      </c>
      <c r="D233" s="251"/>
      <c r="E233" s="251"/>
      <c r="F233" s="251"/>
    </row>
    <row r="234" spans="1:6" ht="30.75" x14ac:dyDescent="0.45">
      <c r="A234" s="243"/>
      <c r="B234" s="11" t="s">
        <v>370</v>
      </c>
      <c r="C234" s="250" t="s">
        <v>371</v>
      </c>
      <c r="D234" s="251"/>
      <c r="E234" s="251"/>
      <c r="F234" s="251"/>
    </row>
    <row r="235" spans="1:6" ht="30.75" x14ac:dyDescent="0.45">
      <c r="A235" s="243"/>
      <c r="B235" s="11" t="s">
        <v>372</v>
      </c>
      <c r="C235" s="250" t="s">
        <v>373</v>
      </c>
      <c r="D235" s="251"/>
      <c r="E235" s="251"/>
      <c r="F235" s="251"/>
    </row>
    <row r="236" spans="1:6" ht="30.75" x14ac:dyDescent="0.45">
      <c r="A236" s="244"/>
      <c r="B236" s="11" t="s">
        <v>374</v>
      </c>
      <c r="C236" s="250" t="s">
        <v>375</v>
      </c>
      <c r="D236" s="251"/>
      <c r="E236" s="251"/>
      <c r="F236" s="251"/>
    </row>
    <row r="237" spans="1:6" ht="107.65" x14ac:dyDescent="0.45">
      <c r="A237" s="242" t="s">
        <v>376</v>
      </c>
      <c r="B237" s="45" t="s">
        <v>377</v>
      </c>
      <c r="C237" s="45" t="s">
        <v>699</v>
      </c>
      <c r="D237" s="45"/>
      <c r="E237" s="46"/>
      <c r="F237" s="167"/>
    </row>
    <row r="238" spans="1:6" ht="61.5" customHeight="1" x14ac:dyDescent="0.45">
      <c r="A238" s="243"/>
      <c r="B238" s="45" t="s">
        <v>378</v>
      </c>
      <c r="C238" s="45" t="s">
        <v>379</v>
      </c>
      <c r="D238" s="45"/>
      <c r="E238" s="46"/>
      <c r="F238" s="167"/>
    </row>
    <row r="239" spans="1:6" ht="46.15" x14ac:dyDescent="0.45">
      <c r="A239" s="243"/>
      <c r="B239" s="45" t="s">
        <v>380</v>
      </c>
      <c r="C239" s="45" t="s">
        <v>381</v>
      </c>
      <c r="D239" s="45"/>
      <c r="E239" s="46"/>
      <c r="F239" s="167"/>
    </row>
    <row r="240" spans="1:6" ht="46.15" x14ac:dyDescent="0.45">
      <c r="A240" s="243"/>
      <c r="B240" s="45" t="s">
        <v>382</v>
      </c>
      <c r="C240" s="45" t="s">
        <v>383</v>
      </c>
      <c r="D240" s="45"/>
      <c r="E240" s="46"/>
      <c r="F240" s="167"/>
    </row>
    <row r="241" spans="1:63" ht="61.5" x14ac:dyDescent="0.45">
      <c r="A241" s="243"/>
      <c r="B241" s="45" t="s">
        <v>384</v>
      </c>
      <c r="C241" s="45" t="s">
        <v>385</v>
      </c>
      <c r="D241" s="45"/>
      <c r="E241" s="46"/>
      <c r="F241" s="167"/>
    </row>
    <row r="242" spans="1:63" ht="76.900000000000006" x14ac:dyDescent="0.45">
      <c r="A242" s="243"/>
      <c r="B242" s="45" t="s">
        <v>386</v>
      </c>
      <c r="C242" s="45" t="s">
        <v>387</v>
      </c>
      <c r="D242" s="45"/>
      <c r="E242" s="46"/>
      <c r="F242" s="167"/>
    </row>
    <row r="243" spans="1:63" ht="61.5" x14ac:dyDescent="0.45">
      <c r="A243" s="243"/>
      <c r="B243" s="45" t="s">
        <v>388</v>
      </c>
      <c r="C243" s="45" t="s">
        <v>389</v>
      </c>
      <c r="D243" s="45"/>
      <c r="E243" s="46"/>
      <c r="F243" s="167"/>
    </row>
    <row r="244" spans="1:63" ht="30.75" x14ac:dyDescent="0.45">
      <c r="A244" s="243"/>
      <c r="B244" s="45" t="s">
        <v>390</v>
      </c>
      <c r="C244" s="45" t="s">
        <v>391</v>
      </c>
      <c r="D244" s="45"/>
      <c r="E244" s="46"/>
      <c r="F244" s="167"/>
    </row>
    <row r="245" spans="1:63" ht="30.75" x14ac:dyDescent="0.45">
      <c r="A245" s="243"/>
      <c r="B245" s="45" t="s">
        <v>392</v>
      </c>
      <c r="C245" s="45" t="s">
        <v>393</v>
      </c>
      <c r="D245" s="45"/>
      <c r="E245" s="46"/>
      <c r="F245" s="167"/>
    </row>
    <row r="246" spans="1:63" ht="61.5" x14ac:dyDescent="0.45">
      <c r="A246" s="244"/>
      <c r="B246" s="45" t="s">
        <v>394</v>
      </c>
      <c r="C246" s="45" t="s">
        <v>395</v>
      </c>
      <c r="D246" s="45"/>
      <c r="E246" s="46"/>
      <c r="F246" s="167"/>
    </row>
    <row r="247" spans="1:63" s="184" customFormat="1" ht="339.75" customHeight="1" x14ac:dyDescent="0.45">
      <c r="A247" s="254" t="s">
        <v>700</v>
      </c>
      <c r="B247" s="255"/>
      <c r="C247" s="255"/>
      <c r="D247" s="255"/>
      <c r="E247" s="255"/>
      <c r="F247" s="256"/>
      <c r="G247" s="192"/>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E247" s="181"/>
      <c r="AF247" s="181"/>
      <c r="AG247" s="181"/>
      <c r="AH247" s="181"/>
      <c r="AI247" s="181"/>
      <c r="AJ247" s="181"/>
      <c r="AK247" s="181"/>
      <c r="AL247" s="181"/>
      <c r="AM247" s="181"/>
      <c r="AN247" s="181"/>
      <c r="AO247" s="181"/>
      <c r="AP247" s="181"/>
      <c r="AQ247" s="181"/>
      <c r="AR247" s="181"/>
      <c r="AS247" s="181"/>
      <c r="AT247" s="181"/>
      <c r="AU247" s="181"/>
      <c r="AV247" s="181"/>
      <c r="AW247" s="181"/>
      <c r="AX247" s="181"/>
      <c r="AY247" s="181"/>
      <c r="AZ247" s="181"/>
      <c r="BA247" s="181"/>
      <c r="BB247" s="181"/>
      <c r="BC247" s="181"/>
      <c r="BD247" s="181"/>
      <c r="BE247" s="181"/>
      <c r="BF247" s="181"/>
      <c r="BG247" s="181"/>
      <c r="BH247" s="181"/>
      <c r="BI247" s="181"/>
      <c r="BJ247" s="181"/>
      <c r="BK247" s="183"/>
    </row>
    <row r="248" spans="1:63" s="181" customFormat="1" x14ac:dyDescent="0.45">
      <c r="B248" s="185"/>
      <c r="C248" s="186"/>
      <c r="D248" s="186"/>
      <c r="E248" s="187"/>
      <c r="F248" s="188"/>
      <c r="G248" s="192"/>
    </row>
    <row r="249" spans="1:63" s="181" customFormat="1" x14ac:dyDescent="0.45">
      <c r="B249" s="185"/>
      <c r="C249" s="186"/>
      <c r="D249" s="186"/>
      <c r="E249" s="187"/>
      <c r="F249" s="188"/>
      <c r="G249" s="192"/>
    </row>
    <row r="250" spans="1:63" s="181" customFormat="1" x14ac:dyDescent="0.45">
      <c r="B250" s="185"/>
      <c r="C250" s="186"/>
      <c r="D250" s="186"/>
      <c r="E250" s="187"/>
      <c r="F250" s="188"/>
      <c r="G250" s="192"/>
    </row>
    <row r="251" spans="1:63" s="181" customFormat="1" x14ac:dyDescent="0.45">
      <c r="B251" s="185"/>
      <c r="C251" s="186"/>
      <c r="D251" s="186"/>
      <c r="E251" s="187"/>
      <c r="F251" s="188"/>
      <c r="G251" s="192"/>
    </row>
    <row r="252" spans="1:63" s="181" customFormat="1" x14ac:dyDescent="0.45">
      <c r="B252" s="185"/>
      <c r="C252" s="186"/>
      <c r="D252" s="186"/>
      <c r="E252" s="187"/>
      <c r="F252" s="188"/>
      <c r="G252" s="192"/>
    </row>
    <row r="253" spans="1:63" s="181" customFormat="1" x14ac:dyDescent="0.45">
      <c r="B253" s="185"/>
      <c r="C253" s="186"/>
      <c r="D253" s="186"/>
      <c r="E253" s="187"/>
      <c r="F253" s="188"/>
      <c r="G253" s="192"/>
    </row>
    <row r="254" spans="1:63" s="181" customFormat="1" x14ac:dyDescent="0.45">
      <c r="B254" s="185"/>
      <c r="C254" s="186"/>
      <c r="D254" s="186"/>
      <c r="E254" s="187"/>
      <c r="F254" s="188"/>
      <c r="G254" s="192"/>
    </row>
    <row r="255" spans="1:63" s="181" customFormat="1" x14ac:dyDescent="0.45">
      <c r="B255" s="185"/>
      <c r="C255" s="186"/>
      <c r="D255" s="186"/>
      <c r="E255" s="187"/>
      <c r="F255" s="188"/>
      <c r="G255" s="192"/>
    </row>
    <row r="256" spans="1:63" s="181" customFormat="1" x14ac:dyDescent="0.45">
      <c r="B256" s="185"/>
      <c r="C256" s="186"/>
      <c r="D256" s="186"/>
      <c r="E256" s="187"/>
      <c r="F256" s="188"/>
      <c r="G256" s="192"/>
    </row>
    <row r="257" spans="2:7" s="181" customFormat="1" x14ac:dyDescent="0.45">
      <c r="B257" s="185"/>
      <c r="C257" s="186"/>
      <c r="D257" s="186"/>
      <c r="E257" s="187"/>
      <c r="F257" s="188"/>
      <c r="G257" s="192"/>
    </row>
    <row r="258" spans="2:7" s="181" customFormat="1" x14ac:dyDescent="0.45">
      <c r="B258" s="185"/>
      <c r="C258" s="186"/>
      <c r="D258" s="186"/>
      <c r="E258" s="187"/>
      <c r="F258" s="188"/>
      <c r="G258" s="192"/>
    </row>
    <row r="259" spans="2:7" s="181" customFormat="1" x14ac:dyDescent="0.45">
      <c r="B259" s="185"/>
      <c r="C259" s="186"/>
      <c r="D259" s="186"/>
      <c r="E259" s="187"/>
      <c r="F259" s="188"/>
      <c r="G259" s="192"/>
    </row>
    <row r="260" spans="2:7" s="181" customFormat="1" x14ac:dyDescent="0.45">
      <c r="B260" s="185"/>
      <c r="C260" s="186"/>
      <c r="D260" s="186"/>
      <c r="E260" s="187"/>
      <c r="F260" s="188"/>
      <c r="G260" s="192"/>
    </row>
    <row r="261" spans="2:7" s="181" customFormat="1" x14ac:dyDescent="0.45">
      <c r="B261" s="185"/>
      <c r="C261" s="186"/>
      <c r="D261" s="186"/>
      <c r="E261" s="187"/>
      <c r="F261" s="188"/>
      <c r="G261" s="192"/>
    </row>
    <row r="262" spans="2:7" s="181" customFormat="1" x14ac:dyDescent="0.45">
      <c r="B262" s="185"/>
      <c r="C262" s="186"/>
      <c r="D262" s="186"/>
      <c r="E262" s="187"/>
      <c r="F262" s="188"/>
      <c r="G262" s="192"/>
    </row>
    <row r="263" spans="2:7" s="181" customFormat="1" x14ac:dyDescent="0.45">
      <c r="B263" s="185"/>
      <c r="C263" s="186"/>
      <c r="D263" s="186"/>
      <c r="E263" s="187"/>
      <c r="F263" s="188"/>
      <c r="G263" s="192"/>
    </row>
    <row r="264" spans="2:7" s="181" customFormat="1" x14ac:dyDescent="0.45">
      <c r="B264" s="185"/>
      <c r="C264" s="186"/>
      <c r="D264" s="186"/>
      <c r="E264" s="187"/>
      <c r="F264" s="188"/>
      <c r="G264" s="192"/>
    </row>
    <row r="265" spans="2:7" s="181" customFormat="1" x14ac:dyDescent="0.45">
      <c r="B265" s="185"/>
      <c r="C265" s="186"/>
      <c r="D265" s="186"/>
      <c r="E265" s="187"/>
      <c r="F265" s="188"/>
      <c r="G265" s="192"/>
    </row>
    <row r="266" spans="2:7" s="181" customFormat="1" x14ac:dyDescent="0.45">
      <c r="B266" s="185"/>
      <c r="C266" s="186"/>
      <c r="D266" s="186"/>
      <c r="E266" s="187"/>
      <c r="F266" s="188"/>
      <c r="G266" s="192"/>
    </row>
    <row r="267" spans="2:7" s="181" customFormat="1" x14ac:dyDescent="0.45">
      <c r="B267" s="185"/>
      <c r="C267" s="186"/>
      <c r="D267" s="186"/>
      <c r="E267" s="187"/>
      <c r="F267" s="188"/>
      <c r="G267" s="192"/>
    </row>
    <row r="268" spans="2:7" s="181" customFormat="1" x14ac:dyDescent="0.45">
      <c r="B268" s="185"/>
      <c r="C268" s="186"/>
      <c r="D268" s="186"/>
      <c r="E268" s="187"/>
      <c r="F268" s="188"/>
      <c r="G268" s="192"/>
    </row>
    <row r="269" spans="2:7" s="181" customFormat="1" x14ac:dyDescent="0.45">
      <c r="B269" s="185"/>
      <c r="C269" s="186"/>
      <c r="D269" s="186"/>
      <c r="E269" s="187"/>
      <c r="F269" s="188"/>
      <c r="G269" s="192"/>
    </row>
    <row r="270" spans="2:7" s="181" customFormat="1" x14ac:dyDescent="0.45">
      <c r="B270" s="185"/>
      <c r="C270" s="186"/>
      <c r="D270" s="186"/>
      <c r="E270" s="187"/>
      <c r="F270" s="188"/>
      <c r="G270" s="192"/>
    </row>
    <row r="271" spans="2:7" s="181" customFormat="1" x14ac:dyDescent="0.45">
      <c r="B271" s="185"/>
      <c r="C271" s="186"/>
      <c r="D271" s="186"/>
      <c r="E271" s="187"/>
      <c r="F271" s="188"/>
      <c r="G271" s="192"/>
    </row>
    <row r="272" spans="2:7" s="181" customFormat="1" x14ac:dyDescent="0.45">
      <c r="B272" s="185"/>
      <c r="C272" s="186"/>
      <c r="D272" s="186"/>
      <c r="E272" s="187"/>
      <c r="F272" s="188"/>
      <c r="G272" s="192"/>
    </row>
    <row r="273" spans="2:7" s="181" customFormat="1" x14ac:dyDescent="0.45">
      <c r="B273" s="185"/>
      <c r="C273" s="186"/>
      <c r="D273" s="186"/>
      <c r="E273" s="187"/>
      <c r="F273" s="188"/>
      <c r="G273" s="192"/>
    </row>
    <row r="274" spans="2:7" s="181" customFormat="1" x14ac:dyDescent="0.45">
      <c r="B274" s="185"/>
      <c r="C274" s="186"/>
      <c r="D274" s="186"/>
      <c r="E274" s="187"/>
      <c r="F274" s="188"/>
      <c r="G274" s="192"/>
    </row>
    <row r="275" spans="2:7" s="181" customFormat="1" x14ac:dyDescent="0.45">
      <c r="B275" s="185"/>
      <c r="C275" s="186"/>
      <c r="D275" s="186"/>
      <c r="E275" s="187"/>
      <c r="F275" s="188"/>
      <c r="G275" s="192"/>
    </row>
    <row r="276" spans="2:7" s="181" customFormat="1" x14ac:dyDescent="0.45">
      <c r="B276" s="185"/>
      <c r="C276" s="186"/>
      <c r="D276" s="186"/>
      <c r="E276" s="187"/>
      <c r="F276" s="188"/>
      <c r="G276" s="192"/>
    </row>
    <row r="277" spans="2:7" s="181" customFormat="1" x14ac:dyDescent="0.45">
      <c r="B277" s="185"/>
      <c r="C277" s="186"/>
      <c r="D277" s="186"/>
      <c r="E277" s="187"/>
      <c r="F277" s="188"/>
      <c r="G277" s="192"/>
    </row>
    <row r="278" spans="2:7" s="181" customFormat="1" x14ac:dyDescent="0.45">
      <c r="B278" s="185"/>
      <c r="C278" s="186"/>
      <c r="D278" s="186"/>
      <c r="E278" s="187"/>
      <c r="F278" s="188"/>
      <c r="G278" s="192"/>
    </row>
    <row r="279" spans="2:7" s="181" customFormat="1" x14ac:dyDescent="0.45">
      <c r="B279" s="185"/>
      <c r="C279" s="186"/>
      <c r="D279" s="186"/>
      <c r="E279" s="187"/>
      <c r="F279" s="188"/>
      <c r="G279" s="192"/>
    </row>
    <row r="280" spans="2:7" s="181" customFormat="1" x14ac:dyDescent="0.45">
      <c r="B280" s="185"/>
      <c r="C280" s="186"/>
      <c r="D280" s="186"/>
      <c r="E280" s="187"/>
      <c r="F280" s="188"/>
      <c r="G280" s="192"/>
    </row>
    <row r="281" spans="2:7" s="181" customFormat="1" x14ac:dyDescent="0.45">
      <c r="B281" s="185"/>
      <c r="C281" s="186"/>
      <c r="D281" s="186"/>
      <c r="E281" s="187"/>
      <c r="F281" s="188"/>
      <c r="G281" s="192"/>
    </row>
    <row r="282" spans="2:7" s="181" customFormat="1" x14ac:dyDescent="0.45">
      <c r="B282" s="185"/>
      <c r="C282" s="186"/>
      <c r="D282" s="186"/>
      <c r="E282" s="187"/>
      <c r="F282" s="188"/>
      <c r="G282" s="192"/>
    </row>
    <row r="283" spans="2:7" s="181" customFormat="1" x14ac:dyDescent="0.45">
      <c r="B283" s="185"/>
      <c r="C283" s="186"/>
      <c r="D283" s="186"/>
      <c r="E283" s="187"/>
      <c r="F283" s="188"/>
      <c r="G283" s="192"/>
    </row>
    <row r="284" spans="2:7" s="181" customFormat="1" x14ac:dyDescent="0.45">
      <c r="B284" s="185"/>
      <c r="C284" s="186"/>
      <c r="D284" s="186"/>
      <c r="E284" s="187"/>
      <c r="F284" s="188"/>
      <c r="G284" s="192"/>
    </row>
    <row r="285" spans="2:7" s="181" customFormat="1" x14ac:dyDescent="0.45">
      <c r="B285" s="185"/>
      <c r="C285" s="186"/>
      <c r="D285" s="186"/>
      <c r="E285" s="187"/>
      <c r="F285" s="188"/>
      <c r="G285" s="192"/>
    </row>
    <row r="286" spans="2:7" s="181" customFormat="1" x14ac:dyDescent="0.45">
      <c r="B286" s="185"/>
      <c r="C286" s="186"/>
      <c r="D286" s="186"/>
      <c r="E286" s="187"/>
      <c r="F286" s="188"/>
      <c r="G286" s="192"/>
    </row>
    <row r="287" spans="2:7" s="181" customFormat="1" x14ac:dyDescent="0.45">
      <c r="B287" s="185"/>
      <c r="C287" s="186"/>
      <c r="D287" s="186"/>
      <c r="E287" s="187"/>
      <c r="F287" s="188"/>
      <c r="G287" s="192"/>
    </row>
    <row r="288" spans="2:7" s="181" customFormat="1" x14ac:dyDescent="0.45">
      <c r="B288" s="185"/>
      <c r="C288" s="186"/>
      <c r="D288" s="186"/>
      <c r="E288" s="187"/>
      <c r="F288" s="188"/>
      <c r="G288" s="192"/>
    </row>
    <row r="289" spans="2:7" s="181" customFormat="1" x14ac:dyDescent="0.45">
      <c r="B289" s="185"/>
      <c r="C289" s="186"/>
      <c r="D289" s="186"/>
      <c r="E289" s="187"/>
      <c r="F289" s="188"/>
      <c r="G289" s="192"/>
    </row>
    <row r="290" spans="2:7" s="181" customFormat="1" x14ac:dyDescent="0.45">
      <c r="B290" s="185"/>
      <c r="C290" s="186"/>
      <c r="D290" s="186"/>
      <c r="E290" s="187"/>
      <c r="F290" s="188"/>
      <c r="G290" s="192"/>
    </row>
    <row r="291" spans="2:7" s="181" customFormat="1" x14ac:dyDescent="0.45">
      <c r="B291" s="185"/>
      <c r="C291" s="186"/>
      <c r="D291" s="186"/>
      <c r="E291" s="187"/>
      <c r="F291" s="188"/>
      <c r="G291" s="192"/>
    </row>
    <row r="292" spans="2:7" s="181" customFormat="1" x14ac:dyDescent="0.45">
      <c r="B292" s="185"/>
      <c r="C292" s="186"/>
      <c r="D292" s="186"/>
      <c r="E292" s="187"/>
      <c r="F292" s="188"/>
      <c r="G292" s="192"/>
    </row>
    <row r="293" spans="2:7" s="181" customFormat="1" x14ac:dyDescent="0.45">
      <c r="B293" s="185"/>
      <c r="C293" s="186"/>
      <c r="D293" s="186"/>
      <c r="E293" s="187"/>
      <c r="F293" s="188"/>
      <c r="G293" s="192"/>
    </row>
    <row r="294" spans="2:7" s="181" customFormat="1" x14ac:dyDescent="0.45">
      <c r="B294" s="185"/>
      <c r="C294" s="186"/>
      <c r="D294" s="186"/>
      <c r="E294" s="187"/>
      <c r="F294" s="188"/>
      <c r="G294" s="192"/>
    </row>
    <row r="295" spans="2:7" s="181" customFormat="1" x14ac:dyDescent="0.45">
      <c r="B295" s="185"/>
      <c r="C295" s="186"/>
      <c r="D295" s="186"/>
      <c r="E295" s="187"/>
      <c r="F295" s="188"/>
      <c r="G295" s="192"/>
    </row>
    <row r="296" spans="2:7" s="181" customFormat="1" x14ac:dyDescent="0.45">
      <c r="B296" s="185"/>
      <c r="C296" s="186"/>
      <c r="D296" s="186"/>
      <c r="E296" s="187"/>
      <c r="F296" s="188"/>
      <c r="G296" s="192"/>
    </row>
    <row r="297" spans="2:7" s="181" customFormat="1" x14ac:dyDescent="0.45">
      <c r="B297" s="185"/>
      <c r="C297" s="186"/>
      <c r="D297" s="186"/>
      <c r="E297" s="187"/>
      <c r="F297" s="188"/>
      <c r="G297" s="192"/>
    </row>
    <row r="298" spans="2:7" s="181" customFormat="1" x14ac:dyDescent="0.45">
      <c r="B298" s="185"/>
      <c r="C298" s="186"/>
      <c r="D298" s="186"/>
      <c r="E298" s="187"/>
      <c r="F298" s="188"/>
      <c r="G298" s="192"/>
    </row>
    <row r="299" spans="2:7" s="181" customFormat="1" x14ac:dyDescent="0.45">
      <c r="B299" s="185"/>
      <c r="C299" s="186"/>
      <c r="D299" s="186"/>
      <c r="E299" s="187"/>
      <c r="F299" s="188"/>
      <c r="G299" s="192"/>
    </row>
    <row r="300" spans="2:7" s="181" customFormat="1" x14ac:dyDescent="0.45">
      <c r="B300" s="185"/>
      <c r="C300" s="186"/>
      <c r="D300" s="186"/>
      <c r="E300" s="187"/>
      <c r="F300" s="188"/>
      <c r="G300" s="192"/>
    </row>
    <row r="301" spans="2:7" s="181" customFormat="1" x14ac:dyDescent="0.45">
      <c r="B301" s="185"/>
      <c r="C301" s="186"/>
      <c r="D301" s="186"/>
      <c r="E301" s="187"/>
      <c r="F301" s="188"/>
      <c r="G301" s="192"/>
    </row>
    <row r="302" spans="2:7" s="181" customFormat="1" x14ac:dyDescent="0.45">
      <c r="B302" s="185"/>
      <c r="C302" s="186"/>
      <c r="D302" s="186"/>
      <c r="E302" s="187"/>
      <c r="F302" s="188"/>
      <c r="G302" s="192"/>
    </row>
    <row r="303" spans="2:7" s="181" customFormat="1" x14ac:dyDescent="0.45">
      <c r="B303" s="185"/>
      <c r="C303" s="186"/>
      <c r="D303" s="186"/>
      <c r="E303" s="187"/>
      <c r="F303" s="188"/>
      <c r="G303" s="192"/>
    </row>
    <row r="304" spans="2:7" s="181" customFormat="1" x14ac:dyDescent="0.45">
      <c r="B304" s="185"/>
      <c r="C304" s="186"/>
      <c r="D304" s="186"/>
      <c r="E304" s="187"/>
      <c r="F304" s="188"/>
      <c r="G304" s="192"/>
    </row>
    <row r="305" spans="2:7" s="181" customFormat="1" x14ac:dyDescent="0.45">
      <c r="B305" s="185"/>
      <c r="C305" s="186"/>
      <c r="D305" s="186"/>
      <c r="E305" s="187"/>
      <c r="F305" s="188"/>
      <c r="G305" s="192"/>
    </row>
    <row r="306" spans="2:7" s="181" customFormat="1" x14ac:dyDescent="0.45">
      <c r="B306" s="185"/>
      <c r="C306" s="186"/>
      <c r="D306" s="186"/>
      <c r="E306" s="187"/>
      <c r="F306" s="188"/>
      <c r="G306" s="192"/>
    </row>
    <row r="307" spans="2:7" s="181" customFormat="1" x14ac:dyDescent="0.45">
      <c r="B307" s="185"/>
      <c r="C307" s="186"/>
      <c r="D307" s="186"/>
      <c r="E307" s="187"/>
      <c r="F307" s="188"/>
      <c r="G307" s="192"/>
    </row>
    <row r="308" spans="2:7" s="181" customFormat="1" x14ac:dyDescent="0.45">
      <c r="B308" s="185"/>
      <c r="C308" s="186"/>
      <c r="D308" s="186"/>
      <c r="E308" s="187"/>
      <c r="F308" s="188"/>
      <c r="G308" s="192"/>
    </row>
    <row r="309" spans="2:7" s="181" customFormat="1" x14ac:dyDescent="0.45">
      <c r="B309" s="185"/>
      <c r="C309" s="186"/>
      <c r="D309" s="186"/>
      <c r="E309" s="187"/>
      <c r="F309" s="188"/>
      <c r="G309" s="192"/>
    </row>
    <row r="310" spans="2:7" s="181" customFormat="1" x14ac:dyDescent="0.45">
      <c r="B310" s="185"/>
      <c r="C310" s="186"/>
      <c r="D310" s="186"/>
      <c r="E310" s="187"/>
      <c r="F310" s="188"/>
      <c r="G310" s="192"/>
    </row>
    <row r="311" spans="2:7" s="181" customFormat="1" x14ac:dyDescent="0.45">
      <c r="B311" s="185"/>
      <c r="C311" s="186"/>
      <c r="D311" s="186"/>
      <c r="E311" s="187"/>
      <c r="F311" s="188"/>
      <c r="G311" s="192"/>
    </row>
    <row r="312" spans="2:7" s="181" customFormat="1" x14ac:dyDescent="0.45">
      <c r="B312" s="185"/>
      <c r="C312" s="186"/>
      <c r="D312" s="186"/>
      <c r="E312" s="187"/>
      <c r="F312" s="188"/>
      <c r="G312" s="192"/>
    </row>
    <row r="313" spans="2:7" s="181" customFormat="1" x14ac:dyDescent="0.45">
      <c r="B313" s="185"/>
      <c r="C313" s="186"/>
      <c r="D313" s="186"/>
      <c r="E313" s="187"/>
      <c r="F313" s="188"/>
      <c r="G313" s="192"/>
    </row>
    <row r="314" spans="2:7" s="181" customFormat="1" x14ac:dyDescent="0.45">
      <c r="B314" s="185"/>
      <c r="C314" s="186"/>
      <c r="D314" s="186"/>
      <c r="E314" s="187"/>
      <c r="F314" s="188"/>
      <c r="G314" s="192"/>
    </row>
    <row r="315" spans="2:7" s="181" customFormat="1" x14ac:dyDescent="0.45">
      <c r="B315" s="185"/>
      <c r="C315" s="186"/>
      <c r="D315" s="186"/>
      <c r="E315" s="187"/>
      <c r="F315" s="188"/>
      <c r="G315" s="192"/>
    </row>
    <row r="316" spans="2:7" s="181" customFormat="1" x14ac:dyDescent="0.45">
      <c r="B316" s="185"/>
      <c r="C316" s="186"/>
      <c r="D316" s="186"/>
      <c r="E316" s="187"/>
      <c r="F316" s="188"/>
      <c r="G316" s="192"/>
    </row>
    <row r="317" spans="2:7" s="181" customFormat="1" x14ac:dyDescent="0.45">
      <c r="B317" s="185"/>
      <c r="C317" s="186"/>
      <c r="D317" s="186"/>
      <c r="E317" s="187"/>
      <c r="F317" s="188"/>
      <c r="G317" s="192"/>
    </row>
    <row r="318" spans="2:7" s="181" customFormat="1" x14ac:dyDescent="0.45">
      <c r="B318" s="185"/>
      <c r="C318" s="186"/>
      <c r="D318" s="186"/>
      <c r="E318" s="187"/>
      <c r="F318" s="188"/>
      <c r="G318" s="192"/>
    </row>
    <row r="319" spans="2:7" s="181" customFormat="1" x14ac:dyDescent="0.45">
      <c r="B319" s="185"/>
      <c r="C319" s="186"/>
      <c r="D319" s="186"/>
      <c r="E319" s="187"/>
      <c r="F319" s="188"/>
      <c r="G319" s="192"/>
    </row>
    <row r="320" spans="2:7" s="181" customFormat="1" x14ac:dyDescent="0.45">
      <c r="B320" s="185"/>
      <c r="C320" s="186"/>
      <c r="D320" s="186"/>
      <c r="E320" s="187"/>
      <c r="F320" s="188"/>
      <c r="G320" s="192"/>
    </row>
    <row r="321" spans="2:7" s="181" customFormat="1" x14ac:dyDescent="0.45">
      <c r="B321" s="185"/>
      <c r="C321" s="186"/>
      <c r="D321" s="186"/>
      <c r="E321" s="187"/>
      <c r="F321" s="188"/>
      <c r="G321" s="192"/>
    </row>
    <row r="322" spans="2:7" s="181" customFormat="1" x14ac:dyDescent="0.45">
      <c r="B322" s="185"/>
      <c r="C322" s="186"/>
      <c r="D322" s="186"/>
      <c r="E322" s="187"/>
      <c r="F322" s="188"/>
      <c r="G322" s="192"/>
    </row>
    <row r="323" spans="2:7" s="181" customFormat="1" x14ac:dyDescent="0.45">
      <c r="B323" s="185"/>
      <c r="C323" s="186"/>
      <c r="D323" s="186"/>
      <c r="E323" s="187"/>
      <c r="F323" s="188"/>
      <c r="G323" s="192"/>
    </row>
    <row r="324" spans="2:7" s="181" customFormat="1" x14ac:dyDescent="0.45">
      <c r="B324" s="185"/>
      <c r="C324" s="186"/>
      <c r="D324" s="186"/>
      <c r="E324" s="187"/>
      <c r="F324" s="188"/>
      <c r="G324" s="192"/>
    </row>
    <row r="325" spans="2:7" s="181" customFormat="1" x14ac:dyDescent="0.45">
      <c r="B325" s="185"/>
      <c r="C325" s="186"/>
      <c r="D325" s="186"/>
      <c r="E325" s="187"/>
      <c r="F325" s="188"/>
      <c r="G325" s="192"/>
    </row>
    <row r="326" spans="2:7" s="181" customFormat="1" x14ac:dyDescent="0.45">
      <c r="B326" s="185"/>
      <c r="C326" s="186"/>
      <c r="D326" s="186"/>
      <c r="E326" s="187"/>
      <c r="F326" s="188"/>
      <c r="G326" s="192"/>
    </row>
    <row r="327" spans="2:7" s="181" customFormat="1" x14ac:dyDescent="0.45">
      <c r="B327" s="185"/>
      <c r="C327" s="186"/>
      <c r="D327" s="186"/>
      <c r="E327" s="187"/>
      <c r="F327" s="188"/>
      <c r="G327" s="192"/>
    </row>
    <row r="328" spans="2:7" s="181" customFormat="1" x14ac:dyDescent="0.45">
      <c r="B328" s="185"/>
      <c r="C328" s="186"/>
      <c r="D328" s="186"/>
      <c r="E328" s="187"/>
      <c r="F328" s="188"/>
      <c r="G328" s="192"/>
    </row>
    <row r="329" spans="2:7" s="181" customFormat="1" x14ac:dyDescent="0.45">
      <c r="B329" s="185"/>
      <c r="C329" s="186"/>
      <c r="D329" s="186"/>
      <c r="E329" s="187"/>
      <c r="F329" s="188"/>
      <c r="G329" s="192"/>
    </row>
    <row r="330" spans="2:7" s="181" customFormat="1" x14ac:dyDescent="0.45">
      <c r="B330" s="185"/>
      <c r="C330" s="186"/>
      <c r="D330" s="186"/>
      <c r="E330" s="187"/>
      <c r="F330" s="188"/>
      <c r="G330" s="192"/>
    </row>
    <row r="331" spans="2:7" s="181" customFormat="1" x14ac:dyDescent="0.45">
      <c r="B331" s="185"/>
      <c r="C331" s="186"/>
      <c r="D331" s="186"/>
      <c r="E331" s="187"/>
      <c r="F331" s="188"/>
      <c r="G331" s="192"/>
    </row>
    <row r="332" spans="2:7" s="181" customFormat="1" x14ac:dyDescent="0.45">
      <c r="B332" s="185"/>
      <c r="C332" s="186"/>
      <c r="D332" s="186"/>
      <c r="E332" s="187"/>
      <c r="F332" s="188"/>
      <c r="G332" s="192"/>
    </row>
    <row r="333" spans="2:7" s="181" customFormat="1" x14ac:dyDescent="0.45">
      <c r="B333" s="185"/>
      <c r="C333" s="186"/>
      <c r="D333" s="186"/>
      <c r="E333" s="187"/>
      <c r="F333" s="188"/>
      <c r="G333" s="192"/>
    </row>
    <row r="334" spans="2:7" s="181" customFormat="1" x14ac:dyDescent="0.45">
      <c r="B334" s="185"/>
      <c r="C334" s="186"/>
      <c r="D334" s="186"/>
      <c r="E334" s="187"/>
      <c r="F334" s="188"/>
      <c r="G334" s="192"/>
    </row>
    <row r="335" spans="2:7" s="181" customFormat="1" x14ac:dyDescent="0.45">
      <c r="B335" s="185"/>
      <c r="C335" s="186"/>
      <c r="D335" s="186"/>
      <c r="E335" s="187"/>
      <c r="F335" s="188"/>
      <c r="G335" s="192"/>
    </row>
    <row r="336" spans="2:7" s="181" customFormat="1" x14ac:dyDescent="0.45">
      <c r="B336" s="185"/>
      <c r="C336" s="186"/>
      <c r="D336" s="186"/>
      <c r="E336" s="187"/>
      <c r="F336" s="188"/>
      <c r="G336" s="192"/>
    </row>
    <row r="337" spans="2:7" s="181" customFormat="1" x14ac:dyDescent="0.45">
      <c r="B337" s="185"/>
      <c r="C337" s="186"/>
      <c r="D337" s="186"/>
      <c r="E337" s="187"/>
      <c r="F337" s="188"/>
      <c r="G337" s="192"/>
    </row>
    <row r="338" spans="2:7" s="181" customFormat="1" x14ac:dyDescent="0.45">
      <c r="B338" s="185"/>
      <c r="C338" s="186"/>
      <c r="D338" s="186"/>
      <c r="E338" s="187"/>
      <c r="F338" s="188"/>
      <c r="G338" s="192"/>
    </row>
    <row r="339" spans="2:7" s="181" customFormat="1" x14ac:dyDescent="0.45">
      <c r="B339" s="185"/>
      <c r="C339" s="186"/>
      <c r="D339" s="186"/>
      <c r="E339" s="187"/>
      <c r="F339" s="188"/>
      <c r="G339" s="192"/>
    </row>
    <row r="340" spans="2:7" s="181" customFormat="1" x14ac:dyDescent="0.45">
      <c r="B340" s="185"/>
      <c r="C340" s="186"/>
      <c r="D340" s="186"/>
      <c r="E340" s="187"/>
      <c r="F340" s="188"/>
      <c r="G340" s="192"/>
    </row>
    <row r="341" spans="2:7" s="181" customFormat="1" x14ac:dyDescent="0.45">
      <c r="B341" s="185"/>
      <c r="C341" s="186"/>
      <c r="D341" s="186"/>
      <c r="E341" s="187"/>
      <c r="F341" s="188"/>
      <c r="G341" s="192"/>
    </row>
    <row r="342" spans="2:7" s="181" customFormat="1" x14ac:dyDescent="0.45">
      <c r="B342" s="185"/>
      <c r="C342" s="186"/>
      <c r="D342" s="186"/>
      <c r="E342" s="187"/>
      <c r="F342" s="188"/>
      <c r="G342" s="192"/>
    </row>
    <row r="343" spans="2:7" s="181" customFormat="1" x14ac:dyDescent="0.45">
      <c r="B343" s="185"/>
      <c r="C343" s="186"/>
      <c r="D343" s="186"/>
      <c r="E343" s="187"/>
      <c r="F343" s="188"/>
      <c r="G343" s="192"/>
    </row>
    <row r="344" spans="2:7" s="181" customFormat="1" x14ac:dyDescent="0.45">
      <c r="B344" s="185"/>
      <c r="C344" s="186"/>
      <c r="D344" s="186"/>
      <c r="E344" s="187"/>
      <c r="F344" s="188"/>
      <c r="G344" s="192"/>
    </row>
    <row r="345" spans="2:7" s="181" customFormat="1" x14ac:dyDescent="0.45">
      <c r="B345" s="185"/>
      <c r="C345" s="186"/>
      <c r="D345" s="186"/>
      <c r="E345" s="187"/>
      <c r="F345" s="188"/>
      <c r="G345" s="192"/>
    </row>
    <row r="346" spans="2:7" s="181" customFormat="1" x14ac:dyDescent="0.45">
      <c r="B346" s="185"/>
      <c r="C346" s="186"/>
      <c r="D346" s="186"/>
      <c r="E346" s="187"/>
      <c r="F346" s="188"/>
      <c r="G346" s="192"/>
    </row>
    <row r="347" spans="2:7" s="181" customFormat="1" x14ac:dyDescent="0.45">
      <c r="B347" s="185"/>
      <c r="C347" s="186"/>
      <c r="D347" s="186"/>
      <c r="E347" s="187"/>
      <c r="F347" s="188"/>
      <c r="G347" s="192"/>
    </row>
    <row r="348" spans="2:7" s="181" customFormat="1" x14ac:dyDescent="0.45">
      <c r="B348" s="185"/>
      <c r="C348" s="186"/>
      <c r="D348" s="186"/>
      <c r="E348" s="187"/>
      <c r="F348" s="188"/>
      <c r="G348" s="192"/>
    </row>
    <row r="349" spans="2:7" s="181" customFormat="1" x14ac:dyDescent="0.45">
      <c r="B349" s="185"/>
      <c r="C349" s="186"/>
      <c r="D349" s="186"/>
      <c r="E349" s="187"/>
      <c r="F349" s="188"/>
      <c r="G349" s="192"/>
    </row>
    <row r="350" spans="2:7" s="181" customFormat="1" x14ac:dyDescent="0.45">
      <c r="B350" s="185"/>
      <c r="C350" s="186"/>
      <c r="D350" s="186"/>
      <c r="E350" s="187"/>
      <c r="F350" s="188"/>
      <c r="G350" s="192"/>
    </row>
    <row r="351" spans="2:7" s="181" customFormat="1" x14ac:dyDescent="0.45">
      <c r="B351" s="185"/>
      <c r="C351" s="186"/>
      <c r="D351" s="186"/>
      <c r="E351" s="187"/>
      <c r="F351" s="188"/>
      <c r="G351" s="192"/>
    </row>
    <row r="352" spans="2:7" s="181" customFormat="1" x14ac:dyDescent="0.45">
      <c r="B352" s="185"/>
      <c r="C352" s="186"/>
      <c r="D352" s="186"/>
      <c r="E352" s="187"/>
      <c r="F352" s="188"/>
      <c r="G352" s="192"/>
    </row>
    <row r="353" spans="2:7" s="181" customFormat="1" x14ac:dyDescent="0.45">
      <c r="B353" s="185"/>
      <c r="C353" s="186"/>
      <c r="D353" s="186"/>
      <c r="E353" s="187"/>
      <c r="F353" s="188"/>
      <c r="G353" s="192"/>
    </row>
    <row r="354" spans="2:7" s="181" customFormat="1" x14ac:dyDescent="0.45">
      <c r="B354" s="185"/>
      <c r="C354" s="186"/>
      <c r="D354" s="186"/>
      <c r="E354" s="187"/>
      <c r="F354" s="188"/>
      <c r="G354" s="192"/>
    </row>
    <row r="355" spans="2:7" s="181" customFormat="1" x14ac:dyDescent="0.45">
      <c r="B355" s="185"/>
      <c r="C355" s="186"/>
      <c r="D355" s="186"/>
      <c r="E355" s="187"/>
      <c r="F355" s="188"/>
      <c r="G355" s="192"/>
    </row>
    <row r="356" spans="2:7" s="181" customFormat="1" x14ac:dyDescent="0.45">
      <c r="B356" s="185"/>
      <c r="C356" s="186"/>
      <c r="D356" s="186"/>
      <c r="E356" s="187"/>
      <c r="F356" s="188"/>
      <c r="G356" s="192"/>
    </row>
    <row r="357" spans="2:7" s="181" customFormat="1" x14ac:dyDescent="0.45">
      <c r="B357" s="185"/>
      <c r="C357" s="186"/>
      <c r="D357" s="186"/>
      <c r="E357" s="187"/>
      <c r="F357" s="188"/>
      <c r="G357" s="192"/>
    </row>
    <row r="358" spans="2:7" s="181" customFormat="1" x14ac:dyDescent="0.45">
      <c r="B358" s="185"/>
      <c r="C358" s="186"/>
      <c r="D358" s="186"/>
      <c r="E358" s="187"/>
      <c r="F358" s="188"/>
      <c r="G358" s="192"/>
    </row>
    <row r="359" spans="2:7" s="181" customFormat="1" x14ac:dyDescent="0.45">
      <c r="B359" s="185"/>
      <c r="C359" s="186"/>
      <c r="D359" s="186"/>
      <c r="E359" s="187"/>
      <c r="F359" s="188"/>
      <c r="G359" s="192"/>
    </row>
    <row r="360" spans="2:7" s="181" customFormat="1" x14ac:dyDescent="0.45">
      <c r="B360" s="185"/>
      <c r="C360" s="186"/>
      <c r="D360" s="186"/>
      <c r="E360" s="187"/>
      <c r="F360" s="188"/>
      <c r="G360" s="192"/>
    </row>
    <row r="361" spans="2:7" s="181" customFormat="1" x14ac:dyDescent="0.45">
      <c r="B361" s="185"/>
      <c r="C361" s="186"/>
      <c r="D361" s="186"/>
      <c r="E361" s="187"/>
      <c r="F361" s="188"/>
      <c r="G361" s="192"/>
    </row>
    <row r="362" spans="2:7" s="181" customFormat="1" x14ac:dyDescent="0.45">
      <c r="B362" s="185"/>
      <c r="C362" s="186"/>
      <c r="D362" s="186"/>
      <c r="E362" s="187"/>
      <c r="F362" s="188"/>
      <c r="G362" s="192"/>
    </row>
    <row r="363" spans="2:7" s="181" customFormat="1" x14ac:dyDescent="0.45">
      <c r="B363" s="185"/>
      <c r="C363" s="186"/>
      <c r="D363" s="186"/>
      <c r="E363" s="187"/>
      <c r="F363" s="188"/>
      <c r="G363" s="192"/>
    </row>
    <row r="364" spans="2:7" s="181" customFormat="1" x14ac:dyDescent="0.45">
      <c r="B364" s="185"/>
      <c r="C364" s="186"/>
      <c r="D364" s="186"/>
      <c r="E364" s="187"/>
      <c r="F364" s="188"/>
      <c r="G364" s="192"/>
    </row>
    <row r="365" spans="2:7" s="181" customFormat="1" x14ac:dyDescent="0.45">
      <c r="B365" s="185"/>
      <c r="C365" s="186"/>
      <c r="D365" s="186"/>
      <c r="E365" s="187"/>
      <c r="F365" s="188"/>
      <c r="G365" s="192"/>
    </row>
    <row r="366" spans="2:7" s="181" customFormat="1" x14ac:dyDescent="0.45">
      <c r="B366" s="185"/>
      <c r="C366" s="186"/>
      <c r="D366" s="186"/>
      <c r="E366" s="187"/>
      <c r="F366" s="188"/>
      <c r="G366" s="192"/>
    </row>
    <row r="367" spans="2:7" s="181" customFormat="1" x14ac:dyDescent="0.45">
      <c r="B367" s="185"/>
      <c r="C367" s="186"/>
      <c r="D367" s="186"/>
      <c r="E367" s="187"/>
      <c r="F367" s="188"/>
      <c r="G367" s="192"/>
    </row>
    <row r="368" spans="2:7" s="181" customFormat="1" x14ac:dyDescent="0.45">
      <c r="B368" s="185"/>
      <c r="C368" s="186"/>
      <c r="D368" s="186"/>
      <c r="E368" s="187"/>
      <c r="F368" s="188"/>
      <c r="G368" s="192"/>
    </row>
    <row r="369" spans="2:7" s="181" customFormat="1" x14ac:dyDescent="0.45">
      <c r="B369" s="185"/>
      <c r="C369" s="186"/>
      <c r="D369" s="186"/>
      <c r="E369" s="187"/>
      <c r="F369" s="188"/>
      <c r="G369" s="192"/>
    </row>
    <row r="370" spans="2:7" s="181" customFormat="1" x14ac:dyDescent="0.45">
      <c r="B370" s="185"/>
      <c r="C370" s="186"/>
      <c r="D370" s="186"/>
      <c r="E370" s="187"/>
      <c r="F370" s="188"/>
      <c r="G370" s="192"/>
    </row>
    <row r="371" spans="2:7" s="181" customFormat="1" x14ac:dyDescent="0.45">
      <c r="B371" s="185"/>
      <c r="C371" s="186"/>
      <c r="D371" s="186"/>
      <c r="E371" s="187"/>
      <c r="F371" s="188"/>
      <c r="G371" s="192"/>
    </row>
    <row r="372" spans="2:7" s="181" customFormat="1" x14ac:dyDescent="0.45">
      <c r="B372" s="185"/>
      <c r="C372" s="186"/>
      <c r="D372" s="186"/>
      <c r="E372" s="187"/>
      <c r="F372" s="188"/>
      <c r="G372" s="192"/>
    </row>
    <row r="373" spans="2:7" s="181" customFormat="1" x14ac:dyDescent="0.45">
      <c r="B373" s="185"/>
      <c r="C373" s="186"/>
      <c r="D373" s="186"/>
      <c r="E373" s="187"/>
      <c r="F373" s="188"/>
      <c r="G373" s="192"/>
    </row>
    <row r="374" spans="2:7" s="181" customFormat="1" x14ac:dyDescent="0.45">
      <c r="B374" s="185"/>
      <c r="C374" s="186"/>
      <c r="D374" s="186"/>
      <c r="E374" s="187"/>
      <c r="F374" s="188"/>
      <c r="G374" s="192"/>
    </row>
    <row r="375" spans="2:7" s="181" customFormat="1" x14ac:dyDescent="0.45">
      <c r="B375" s="185"/>
      <c r="C375" s="186"/>
      <c r="D375" s="186"/>
      <c r="E375" s="187"/>
      <c r="F375" s="188"/>
      <c r="G375" s="192"/>
    </row>
    <row r="376" spans="2:7" s="181" customFormat="1" x14ac:dyDescent="0.45">
      <c r="B376" s="185"/>
      <c r="C376" s="186"/>
      <c r="D376" s="186"/>
      <c r="E376" s="187"/>
      <c r="F376" s="188"/>
      <c r="G376" s="192"/>
    </row>
    <row r="377" spans="2:7" s="181" customFormat="1" x14ac:dyDescent="0.45">
      <c r="B377" s="185"/>
      <c r="C377" s="186"/>
      <c r="D377" s="186"/>
      <c r="E377" s="187"/>
      <c r="F377" s="188"/>
      <c r="G377" s="192"/>
    </row>
    <row r="378" spans="2:7" s="181" customFormat="1" x14ac:dyDescent="0.45">
      <c r="B378" s="185"/>
      <c r="C378" s="186"/>
      <c r="D378" s="186"/>
      <c r="E378" s="187"/>
      <c r="F378" s="188"/>
      <c r="G378" s="192"/>
    </row>
    <row r="379" spans="2:7" s="181" customFormat="1" x14ac:dyDescent="0.45">
      <c r="B379" s="185"/>
      <c r="C379" s="186"/>
      <c r="D379" s="186"/>
      <c r="E379" s="187"/>
      <c r="F379" s="188"/>
      <c r="G379" s="192"/>
    </row>
    <row r="380" spans="2:7" s="181" customFormat="1" x14ac:dyDescent="0.45">
      <c r="B380" s="185"/>
      <c r="C380" s="186"/>
      <c r="D380" s="186"/>
      <c r="E380" s="187"/>
      <c r="F380" s="188"/>
      <c r="G380" s="192"/>
    </row>
    <row r="381" spans="2:7" s="181" customFormat="1" x14ac:dyDescent="0.45">
      <c r="B381" s="185"/>
      <c r="C381" s="186"/>
      <c r="D381" s="186"/>
      <c r="E381" s="187"/>
      <c r="F381" s="188"/>
      <c r="G381" s="192"/>
    </row>
    <row r="382" spans="2:7" s="181" customFormat="1" x14ac:dyDescent="0.45">
      <c r="B382" s="185"/>
      <c r="C382" s="186"/>
      <c r="D382" s="186"/>
      <c r="E382" s="187"/>
      <c r="F382" s="188"/>
      <c r="G382" s="192"/>
    </row>
    <row r="383" spans="2:7" s="181" customFormat="1" x14ac:dyDescent="0.45">
      <c r="B383" s="185"/>
      <c r="C383" s="186"/>
      <c r="D383" s="186"/>
      <c r="E383" s="187"/>
      <c r="F383" s="188"/>
      <c r="G383" s="192"/>
    </row>
    <row r="384" spans="2:7" s="181" customFormat="1" x14ac:dyDescent="0.45">
      <c r="B384" s="185"/>
      <c r="C384" s="186"/>
      <c r="D384" s="186"/>
      <c r="E384" s="187"/>
      <c r="F384" s="188"/>
      <c r="G384" s="192"/>
    </row>
    <row r="385" spans="2:7" s="181" customFormat="1" x14ac:dyDescent="0.45">
      <c r="B385" s="185"/>
      <c r="C385" s="186"/>
      <c r="D385" s="186"/>
      <c r="E385" s="187"/>
      <c r="F385" s="188"/>
      <c r="G385" s="192"/>
    </row>
    <row r="386" spans="2:7" s="181" customFormat="1" x14ac:dyDescent="0.45">
      <c r="B386" s="185"/>
      <c r="C386" s="186"/>
      <c r="D386" s="186"/>
      <c r="E386" s="187"/>
      <c r="F386" s="188"/>
      <c r="G386" s="192"/>
    </row>
    <row r="387" spans="2:7" s="181" customFormat="1" x14ac:dyDescent="0.45">
      <c r="B387" s="185"/>
      <c r="C387" s="186"/>
      <c r="D387" s="186"/>
      <c r="E387" s="187"/>
      <c r="F387" s="188"/>
      <c r="G387" s="192"/>
    </row>
    <row r="388" spans="2:7" s="181" customFormat="1" x14ac:dyDescent="0.45">
      <c r="B388" s="185"/>
      <c r="C388" s="186"/>
      <c r="D388" s="186"/>
      <c r="E388" s="187"/>
      <c r="F388" s="188"/>
      <c r="G388" s="192"/>
    </row>
    <row r="389" spans="2:7" s="181" customFormat="1" x14ac:dyDescent="0.45">
      <c r="B389" s="185"/>
      <c r="C389" s="186"/>
      <c r="D389" s="186"/>
      <c r="E389" s="187"/>
      <c r="F389" s="188"/>
      <c r="G389" s="192"/>
    </row>
    <row r="390" spans="2:7" s="181" customFormat="1" x14ac:dyDescent="0.45">
      <c r="B390" s="185"/>
      <c r="C390" s="186"/>
      <c r="D390" s="186"/>
      <c r="E390" s="187"/>
      <c r="F390" s="188"/>
      <c r="G390" s="192"/>
    </row>
    <row r="391" spans="2:7" s="181" customFormat="1" x14ac:dyDescent="0.45">
      <c r="B391" s="185"/>
      <c r="C391" s="186"/>
      <c r="D391" s="186"/>
      <c r="E391" s="187"/>
      <c r="F391" s="188"/>
      <c r="G391" s="192"/>
    </row>
    <row r="392" spans="2:7" s="181" customFormat="1" x14ac:dyDescent="0.45">
      <c r="B392" s="185"/>
      <c r="C392" s="186"/>
      <c r="D392" s="186"/>
      <c r="E392" s="187"/>
      <c r="F392" s="188"/>
      <c r="G392" s="192"/>
    </row>
    <row r="393" spans="2:7" s="181" customFormat="1" x14ac:dyDescent="0.45">
      <c r="B393" s="185"/>
      <c r="C393" s="186"/>
      <c r="D393" s="186"/>
      <c r="E393" s="187"/>
      <c r="F393" s="188"/>
      <c r="G393" s="192"/>
    </row>
    <row r="394" spans="2:7" s="181" customFormat="1" x14ac:dyDescent="0.45">
      <c r="B394" s="185"/>
      <c r="C394" s="186"/>
      <c r="D394" s="186"/>
      <c r="E394" s="187"/>
      <c r="F394" s="188"/>
      <c r="G394" s="192"/>
    </row>
    <row r="395" spans="2:7" s="181" customFormat="1" x14ac:dyDescent="0.45">
      <c r="B395" s="185"/>
      <c r="C395" s="186"/>
      <c r="D395" s="186"/>
      <c r="E395" s="187"/>
      <c r="F395" s="188"/>
      <c r="G395" s="192"/>
    </row>
    <row r="396" spans="2:7" s="181" customFormat="1" x14ac:dyDescent="0.45">
      <c r="B396" s="185"/>
      <c r="C396" s="186"/>
      <c r="D396" s="186"/>
      <c r="E396" s="187"/>
      <c r="F396" s="188"/>
      <c r="G396" s="192"/>
    </row>
    <row r="397" spans="2:7" s="181" customFormat="1" x14ac:dyDescent="0.45">
      <c r="B397" s="185"/>
      <c r="C397" s="186"/>
      <c r="D397" s="186"/>
      <c r="E397" s="187"/>
      <c r="F397" s="188"/>
      <c r="G397" s="192"/>
    </row>
    <row r="398" spans="2:7" s="181" customFormat="1" x14ac:dyDescent="0.45">
      <c r="B398" s="185"/>
      <c r="C398" s="186"/>
      <c r="D398" s="186"/>
      <c r="E398" s="187"/>
      <c r="F398" s="188"/>
      <c r="G398" s="192"/>
    </row>
    <row r="399" spans="2:7" s="181" customFormat="1" x14ac:dyDescent="0.45">
      <c r="B399" s="185"/>
      <c r="C399" s="186"/>
      <c r="D399" s="186"/>
      <c r="E399" s="187"/>
      <c r="F399" s="188"/>
      <c r="G399" s="192"/>
    </row>
    <row r="400" spans="2:7" s="181" customFormat="1" x14ac:dyDescent="0.45">
      <c r="B400" s="185"/>
      <c r="C400" s="186"/>
      <c r="D400" s="186"/>
      <c r="E400" s="187"/>
      <c r="F400" s="188"/>
      <c r="G400" s="192"/>
    </row>
    <row r="401" spans="2:7" s="181" customFormat="1" x14ac:dyDescent="0.45">
      <c r="B401" s="185"/>
      <c r="C401" s="186"/>
      <c r="D401" s="186"/>
      <c r="E401" s="187"/>
      <c r="F401" s="188"/>
      <c r="G401" s="192"/>
    </row>
    <row r="402" spans="2:7" s="181" customFormat="1" x14ac:dyDescent="0.45">
      <c r="B402" s="185"/>
      <c r="C402" s="186"/>
      <c r="D402" s="186"/>
      <c r="E402" s="187"/>
      <c r="F402" s="188"/>
      <c r="G402" s="192"/>
    </row>
    <row r="403" spans="2:7" s="181" customFormat="1" x14ac:dyDescent="0.45">
      <c r="B403" s="185"/>
      <c r="C403" s="186"/>
      <c r="D403" s="186"/>
      <c r="E403" s="187"/>
      <c r="F403" s="188"/>
      <c r="G403" s="192"/>
    </row>
    <row r="404" spans="2:7" s="181" customFormat="1" x14ac:dyDescent="0.45">
      <c r="B404" s="185"/>
      <c r="C404" s="186"/>
      <c r="D404" s="186"/>
      <c r="E404" s="187"/>
      <c r="F404" s="188"/>
      <c r="G404" s="192"/>
    </row>
    <row r="405" spans="2:7" s="181" customFormat="1" x14ac:dyDescent="0.45">
      <c r="B405" s="185"/>
      <c r="C405" s="186"/>
      <c r="D405" s="186"/>
      <c r="E405" s="187"/>
      <c r="F405" s="188"/>
      <c r="G405" s="192"/>
    </row>
    <row r="406" spans="2:7" s="181" customFormat="1" x14ac:dyDescent="0.45">
      <c r="B406" s="185"/>
      <c r="C406" s="186"/>
      <c r="D406" s="186"/>
      <c r="E406" s="187"/>
      <c r="F406" s="188"/>
      <c r="G406" s="192"/>
    </row>
    <row r="407" spans="2:7" s="181" customFormat="1" x14ac:dyDescent="0.45">
      <c r="B407" s="185"/>
      <c r="C407" s="186"/>
      <c r="D407" s="186"/>
      <c r="E407" s="187"/>
      <c r="F407" s="188"/>
      <c r="G407" s="192"/>
    </row>
    <row r="408" spans="2:7" s="181" customFormat="1" x14ac:dyDescent="0.45">
      <c r="B408" s="185"/>
      <c r="C408" s="186"/>
      <c r="D408" s="186"/>
      <c r="E408" s="187"/>
      <c r="F408" s="188"/>
      <c r="G408" s="192"/>
    </row>
    <row r="409" spans="2:7" s="181" customFormat="1" x14ac:dyDescent="0.45">
      <c r="B409" s="185"/>
      <c r="C409" s="186"/>
      <c r="D409" s="186"/>
      <c r="E409" s="187"/>
      <c r="F409" s="188"/>
      <c r="G409" s="192"/>
    </row>
    <row r="410" spans="2:7" s="181" customFormat="1" x14ac:dyDescent="0.45">
      <c r="B410" s="185"/>
      <c r="C410" s="186"/>
      <c r="D410" s="186"/>
      <c r="E410" s="187"/>
      <c r="F410" s="188"/>
      <c r="G410" s="192"/>
    </row>
    <row r="411" spans="2:7" s="181" customFormat="1" x14ac:dyDescent="0.45">
      <c r="B411" s="185"/>
      <c r="C411" s="186"/>
      <c r="D411" s="186"/>
      <c r="E411" s="187"/>
      <c r="F411" s="188"/>
      <c r="G411" s="192"/>
    </row>
    <row r="412" spans="2:7" s="181" customFormat="1" x14ac:dyDescent="0.45">
      <c r="B412" s="185"/>
      <c r="C412" s="186"/>
      <c r="D412" s="186"/>
      <c r="E412" s="187"/>
      <c r="F412" s="188"/>
      <c r="G412" s="192"/>
    </row>
    <row r="413" spans="2:7" s="181" customFormat="1" x14ac:dyDescent="0.45">
      <c r="B413" s="185"/>
      <c r="C413" s="186"/>
      <c r="D413" s="186"/>
      <c r="E413" s="187"/>
      <c r="F413" s="188"/>
      <c r="G413" s="192"/>
    </row>
    <row r="414" spans="2:7" s="181" customFormat="1" x14ac:dyDescent="0.45">
      <c r="B414" s="185"/>
      <c r="C414" s="186"/>
      <c r="D414" s="186"/>
      <c r="E414" s="187"/>
      <c r="F414" s="188"/>
      <c r="G414" s="192"/>
    </row>
    <row r="415" spans="2:7" s="181" customFormat="1" x14ac:dyDescent="0.45">
      <c r="B415" s="185"/>
      <c r="C415" s="186"/>
      <c r="D415" s="186"/>
      <c r="E415" s="187"/>
      <c r="F415" s="188"/>
      <c r="G415" s="192"/>
    </row>
    <row r="416" spans="2:7" s="181" customFormat="1" x14ac:dyDescent="0.45">
      <c r="B416" s="185"/>
      <c r="C416" s="186"/>
      <c r="D416" s="186"/>
      <c r="E416" s="187"/>
      <c r="F416" s="188"/>
      <c r="G416" s="192"/>
    </row>
    <row r="417" spans="2:7" s="181" customFormat="1" x14ac:dyDescent="0.45">
      <c r="B417" s="185"/>
      <c r="C417" s="186"/>
      <c r="D417" s="186"/>
      <c r="E417" s="187"/>
      <c r="F417" s="188"/>
      <c r="G417" s="192"/>
    </row>
    <row r="418" spans="2:7" s="181" customFormat="1" x14ac:dyDescent="0.45">
      <c r="B418" s="185"/>
      <c r="C418" s="186"/>
      <c r="D418" s="186"/>
      <c r="E418" s="187"/>
      <c r="F418" s="188"/>
      <c r="G418" s="192"/>
    </row>
    <row r="419" spans="2:7" s="181" customFormat="1" x14ac:dyDescent="0.45">
      <c r="B419" s="185"/>
      <c r="C419" s="186"/>
      <c r="D419" s="186"/>
      <c r="E419" s="187"/>
      <c r="F419" s="188"/>
      <c r="G419" s="192"/>
    </row>
    <row r="420" spans="2:7" s="181" customFormat="1" x14ac:dyDescent="0.45">
      <c r="B420" s="185"/>
      <c r="C420" s="186"/>
      <c r="D420" s="186"/>
      <c r="E420" s="187"/>
      <c r="F420" s="188"/>
      <c r="G420" s="192"/>
    </row>
    <row r="421" spans="2:7" s="181" customFormat="1" x14ac:dyDescent="0.45">
      <c r="B421" s="185"/>
      <c r="C421" s="186"/>
      <c r="D421" s="186"/>
      <c r="E421" s="187"/>
      <c r="F421" s="188"/>
      <c r="G421" s="192"/>
    </row>
    <row r="422" spans="2:7" s="181" customFormat="1" x14ac:dyDescent="0.45">
      <c r="B422" s="185"/>
      <c r="C422" s="186"/>
      <c r="D422" s="186"/>
      <c r="E422" s="187"/>
      <c r="F422" s="188"/>
      <c r="G422" s="192"/>
    </row>
    <row r="423" spans="2:7" s="181" customFormat="1" x14ac:dyDescent="0.45">
      <c r="B423" s="185"/>
      <c r="C423" s="186"/>
      <c r="D423" s="186"/>
      <c r="E423" s="187"/>
      <c r="F423" s="188"/>
      <c r="G423" s="192"/>
    </row>
    <row r="424" spans="2:7" s="181" customFormat="1" x14ac:dyDescent="0.45">
      <c r="B424" s="185"/>
      <c r="C424" s="186"/>
      <c r="D424" s="186"/>
      <c r="E424" s="187"/>
      <c r="F424" s="188"/>
      <c r="G424" s="192"/>
    </row>
    <row r="425" spans="2:7" s="181" customFormat="1" x14ac:dyDescent="0.45">
      <c r="B425" s="185"/>
      <c r="C425" s="186"/>
      <c r="D425" s="186"/>
      <c r="E425" s="187"/>
      <c r="F425" s="188"/>
      <c r="G425" s="192"/>
    </row>
    <row r="426" spans="2:7" s="181" customFormat="1" x14ac:dyDescent="0.45">
      <c r="B426" s="185"/>
      <c r="C426" s="186"/>
      <c r="D426" s="186"/>
      <c r="E426" s="187"/>
      <c r="F426" s="188"/>
      <c r="G426" s="192"/>
    </row>
    <row r="427" spans="2:7" s="181" customFormat="1" x14ac:dyDescent="0.45">
      <c r="B427" s="185"/>
      <c r="C427" s="186"/>
      <c r="D427" s="186"/>
      <c r="E427" s="187"/>
      <c r="F427" s="188"/>
      <c r="G427" s="192"/>
    </row>
    <row r="428" spans="2:7" s="181" customFormat="1" x14ac:dyDescent="0.45">
      <c r="B428" s="185"/>
      <c r="C428" s="186"/>
      <c r="D428" s="186"/>
      <c r="E428" s="187"/>
      <c r="F428" s="188"/>
      <c r="G428" s="192"/>
    </row>
    <row r="429" spans="2:7" s="181" customFormat="1" x14ac:dyDescent="0.45">
      <c r="B429" s="185"/>
      <c r="C429" s="186"/>
      <c r="D429" s="186"/>
      <c r="E429" s="187"/>
      <c r="F429" s="188"/>
      <c r="G429" s="192"/>
    </row>
    <row r="430" spans="2:7" s="181" customFormat="1" x14ac:dyDescent="0.45">
      <c r="B430" s="185"/>
      <c r="C430" s="186"/>
      <c r="D430" s="186"/>
      <c r="E430" s="187"/>
      <c r="F430" s="188"/>
      <c r="G430" s="192"/>
    </row>
    <row r="431" spans="2:7" s="181" customFormat="1" x14ac:dyDescent="0.45">
      <c r="B431" s="185"/>
      <c r="C431" s="186"/>
      <c r="D431" s="186"/>
      <c r="E431" s="187"/>
      <c r="F431" s="188"/>
      <c r="G431" s="192"/>
    </row>
    <row r="432" spans="2:7" s="181" customFormat="1" x14ac:dyDescent="0.45">
      <c r="B432" s="185"/>
      <c r="C432" s="186"/>
      <c r="D432" s="186"/>
      <c r="E432" s="187"/>
      <c r="F432" s="188"/>
      <c r="G432" s="192"/>
    </row>
    <row r="433" spans="2:7" s="181" customFormat="1" x14ac:dyDescent="0.45">
      <c r="B433" s="185"/>
      <c r="C433" s="186"/>
      <c r="D433" s="186"/>
      <c r="E433" s="187"/>
      <c r="F433" s="188"/>
      <c r="G433" s="192"/>
    </row>
    <row r="434" spans="2:7" s="181" customFormat="1" x14ac:dyDescent="0.45">
      <c r="B434" s="185"/>
      <c r="C434" s="186"/>
      <c r="D434" s="186"/>
      <c r="E434" s="187"/>
      <c r="F434" s="188"/>
      <c r="G434" s="192"/>
    </row>
    <row r="435" spans="2:7" s="181" customFormat="1" x14ac:dyDescent="0.45">
      <c r="B435" s="185"/>
      <c r="C435" s="186"/>
      <c r="D435" s="186"/>
      <c r="E435" s="187"/>
      <c r="F435" s="188"/>
      <c r="G435" s="192"/>
    </row>
    <row r="436" spans="2:7" s="181" customFormat="1" x14ac:dyDescent="0.45">
      <c r="B436" s="185"/>
      <c r="C436" s="186"/>
      <c r="D436" s="186"/>
      <c r="E436" s="187"/>
      <c r="F436" s="188"/>
      <c r="G436" s="192"/>
    </row>
    <row r="437" spans="2:7" s="181" customFormat="1" x14ac:dyDescent="0.45">
      <c r="B437" s="185"/>
      <c r="C437" s="186"/>
      <c r="D437" s="186"/>
      <c r="E437" s="187"/>
      <c r="F437" s="188"/>
      <c r="G437" s="192"/>
    </row>
    <row r="438" spans="2:7" s="181" customFormat="1" x14ac:dyDescent="0.45">
      <c r="B438" s="185"/>
      <c r="C438" s="186"/>
      <c r="D438" s="186"/>
      <c r="E438" s="187"/>
      <c r="F438" s="188"/>
      <c r="G438" s="192"/>
    </row>
    <row r="439" spans="2:7" s="181" customFormat="1" x14ac:dyDescent="0.45">
      <c r="B439" s="185"/>
      <c r="C439" s="186"/>
      <c r="D439" s="186"/>
      <c r="E439" s="187"/>
      <c r="F439" s="188"/>
      <c r="G439" s="192"/>
    </row>
    <row r="440" spans="2:7" s="181" customFormat="1" x14ac:dyDescent="0.45">
      <c r="B440" s="185"/>
      <c r="C440" s="186"/>
      <c r="D440" s="186"/>
      <c r="E440" s="187"/>
      <c r="F440" s="188"/>
      <c r="G440" s="192"/>
    </row>
    <row r="441" spans="2:7" s="181" customFormat="1" x14ac:dyDescent="0.45">
      <c r="B441" s="185"/>
      <c r="C441" s="186"/>
      <c r="D441" s="186"/>
      <c r="E441" s="187"/>
      <c r="F441" s="188"/>
      <c r="G441" s="192"/>
    </row>
    <row r="442" spans="2:7" s="181" customFormat="1" x14ac:dyDescent="0.45">
      <c r="B442" s="185"/>
      <c r="C442" s="186"/>
      <c r="D442" s="186"/>
      <c r="E442" s="187"/>
      <c r="F442" s="188"/>
      <c r="G442" s="192"/>
    </row>
    <row r="443" spans="2:7" s="181" customFormat="1" x14ac:dyDescent="0.45">
      <c r="B443" s="185"/>
      <c r="C443" s="186"/>
      <c r="D443" s="186"/>
      <c r="E443" s="187"/>
      <c r="F443" s="188"/>
      <c r="G443" s="192"/>
    </row>
    <row r="444" spans="2:7" s="181" customFormat="1" x14ac:dyDescent="0.45">
      <c r="B444" s="185"/>
      <c r="C444" s="186"/>
      <c r="D444" s="186"/>
      <c r="E444" s="187"/>
      <c r="F444" s="188"/>
      <c r="G444" s="192"/>
    </row>
    <row r="445" spans="2:7" s="181" customFormat="1" x14ac:dyDescent="0.45">
      <c r="B445" s="185"/>
      <c r="C445" s="186"/>
      <c r="D445" s="186"/>
      <c r="E445" s="187"/>
      <c r="F445" s="188"/>
      <c r="G445" s="192"/>
    </row>
    <row r="446" spans="2:7" s="181" customFormat="1" x14ac:dyDescent="0.45">
      <c r="B446" s="185"/>
      <c r="C446" s="186"/>
      <c r="D446" s="186"/>
      <c r="E446" s="187"/>
      <c r="F446" s="188"/>
      <c r="G446" s="192"/>
    </row>
    <row r="447" spans="2:7" s="181" customFormat="1" x14ac:dyDescent="0.45">
      <c r="B447" s="185"/>
      <c r="C447" s="186"/>
      <c r="D447" s="186"/>
      <c r="E447" s="187"/>
      <c r="F447" s="188"/>
      <c r="G447" s="192"/>
    </row>
    <row r="448" spans="2:7" s="181" customFormat="1" x14ac:dyDescent="0.45">
      <c r="B448" s="185"/>
      <c r="C448" s="186"/>
      <c r="D448" s="186"/>
      <c r="E448" s="187"/>
      <c r="F448" s="188"/>
      <c r="G448" s="192"/>
    </row>
    <row r="449" spans="2:7" s="181" customFormat="1" x14ac:dyDescent="0.45">
      <c r="B449" s="185"/>
      <c r="C449" s="186"/>
      <c r="D449" s="186"/>
      <c r="E449" s="187"/>
      <c r="F449" s="188"/>
      <c r="G449" s="192"/>
    </row>
    <row r="450" spans="2:7" s="181" customFormat="1" x14ac:dyDescent="0.45">
      <c r="B450" s="185"/>
      <c r="C450" s="186"/>
      <c r="D450" s="186"/>
      <c r="E450" s="187"/>
      <c r="F450" s="188"/>
      <c r="G450" s="192"/>
    </row>
    <row r="451" spans="2:7" s="181" customFormat="1" x14ac:dyDescent="0.45">
      <c r="B451" s="185"/>
      <c r="C451" s="186"/>
      <c r="D451" s="186"/>
      <c r="E451" s="187"/>
      <c r="F451" s="188"/>
      <c r="G451" s="192"/>
    </row>
    <row r="452" spans="2:7" s="181" customFormat="1" x14ac:dyDescent="0.45">
      <c r="B452" s="185"/>
      <c r="C452" s="186"/>
      <c r="D452" s="186"/>
      <c r="E452" s="187"/>
      <c r="F452" s="188"/>
      <c r="G452" s="192"/>
    </row>
    <row r="453" spans="2:7" s="181" customFormat="1" x14ac:dyDescent="0.45">
      <c r="B453" s="185"/>
      <c r="C453" s="186"/>
      <c r="D453" s="186"/>
      <c r="E453" s="187"/>
      <c r="F453" s="188"/>
      <c r="G453" s="192"/>
    </row>
    <row r="454" spans="2:7" s="181" customFormat="1" x14ac:dyDescent="0.45">
      <c r="B454" s="185"/>
      <c r="C454" s="186"/>
      <c r="D454" s="186"/>
      <c r="E454" s="187"/>
      <c r="F454" s="188"/>
      <c r="G454" s="192"/>
    </row>
    <row r="455" spans="2:7" s="181" customFormat="1" x14ac:dyDescent="0.45">
      <c r="B455" s="185"/>
      <c r="C455" s="186"/>
      <c r="D455" s="186"/>
      <c r="E455" s="187"/>
      <c r="F455" s="188"/>
      <c r="G455" s="192"/>
    </row>
    <row r="456" spans="2:7" s="181" customFormat="1" x14ac:dyDescent="0.45">
      <c r="B456" s="185"/>
      <c r="C456" s="186"/>
      <c r="D456" s="186"/>
      <c r="E456" s="187"/>
      <c r="F456" s="188"/>
      <c r="G456" s="192"/>
    </row>
    <row r="457" spans="2:7" s="181" customFormat="1" x14ac:dyDescent="0.45">
      <c r="B457" s="185"/>
      <c r="C457" s="186"/>
      <c r="D457" s="186"/>
      <c r="E457" s="187"/>
      <c r="F457" s="188"/>
      <c r="G457" s="192"/>
    </row>
    <row r="458" spans="2:7" s="181" customFormat="1" x14ac:dyDescent="0.45">
      <c r="B458" s="185"/>
      <c r="C458" s="186"/>
      <c r="D458" s="186"/>
      <c r="E458" s="187"/>
      <c r="F458" s="188"/>
      <c r="G458" s="192"/>
    </row>
    <row r="459" spans="2:7" s="181" customFormat="1" x14ac:dyDescent="0.45">
      <c r="B459" s="185"/>
      <c r="C459" s="186"/>
      <c r="D459" s="186"/>
      <c r="E459" s="187"/>
      <c r="F459" s="188"/>
      <c r="G459" s="192"/>
    </row>
    <row r="460" spans="2:7" s="181" customFormat="1" x14ac:dyDescent="0.45">
      <c r="B460" s="185"/>
      <c r="C460" s="186"/>
      <c r="D460" s="186"/>
      <c r="E460" s="187"/>
      <c r="F460" s="188"/>
      <c r="G460" s="192"/>
    </row>
    <row r="461" spans="2:7" s="181" customFormat="1" x14ac:dyDescent="0.45">
      <c r="B461" s="185"/>
      <c r="C461" s="186"/>
      <c r="D461" s="186"/>
      <c r="E461" s="187"/>
      <c r="F461" s="188"/>
      <c r="G461" s="192"/>
    </row>
    <row r="462" spans="2:7" s="181" customFormat="1" x14ac:dyDescent="0.45">
      <c r="B462" s="185"/>
      <c r="C462" s="186"/>
      <c r="D462" s="186"/>
      <c r="E462" s="187"/>
      <c r="F462" s="188"/>
      <c r="G462" s="192"/>
    </row>
    <row r="463" spans="2:7" s="181" customFormat="1" x14ac:dyDescent="0.45">
      <c r="B463" s="185"/>
      <c r="C463" s="186"/>
      <c r="D463" s="186"/>
      <c r="E463" s="187"/>
      <c r="F463" s="188"/>
      <c r="G463" s="192"/>
    </row>
    <row r="464" spans="2:7" s="181" customFormat="1" x14ac:dyDescent="0.45">
      <c r="B464" s="185"/>
      <c r="C464" s="186"/>
      <c r="D464" s="186"/>
      <c r="E464" s="187"/>
      <c r="F464" s="188"/>
      <c r="G464" s="192"/>
    </row>
    <row r="465" spans="2:7" s="181" customFormat="1" x14ac:dyDescent="0.45">
      <c r="B465" s="185"/>
      <c r="C465" s="186"/>
      <c r="D465" s="186"/>
      <c r="E465" s="187"/>
      <c r="F465" s="188"/>
      <c r="G465" s="192"/>
    </row>
    <row r="466" spans="2:7" s="181" customFormat="1" x14ac:dyDescent="0.45">
      <c r="B466" s="185"/>
      <c r="C466" s="186"/>
      <c r="D466" s="186"/>
      <c r="E466" s="187"/>
      <c r="F466" s="188"/>
      <c r="G466" s="192"/>
    </row>
    <row r="467" spans="2:7" s="181" customFormat="1" x14ac:dyDescent="0.45">
      <c r="B467" s="185"/>
      <c r="C467" s="186"/>
      <c r="D467" s="186"/>
      <c r="E467" s="187"/>
      <c r="F467" s="188"/>
      <c r="G467" s="192"/>
    </row>
    <row r="468" spans="2:7" s="181" customFormat="1" x14ac:dyDescent="0.45">
      <c r="B468" s="185"/>
      <c r="C468" s="186"/>
      <c r="D468" s="186"/>
      <c r="E468" s="187"/>
      <c r="F468" s="188"/>
      <c r="G468" s="192"/>
    </row>
    <row r="469" spans="2:7" s="181" customFormat="1" x14ac:dyDescent="0.45">
      <c r="B469" s="185"/>
      <c r="C469" s="186"/>
      <c r="D469" s="186"/>
      <c r="E469" s="187"/>
      <c r="F469" s="188"/>
      <c r="G469" s="192"/>
    </row>
    <row r="470" spans="2:7" s="181" customFormat="1" x14ac:dyDescent="0.45">
      <c r="B470" s="185"/>
      <c r="C470" s="186"/>
      <c r="D470" s="186"/>
      <c r="E470" s="187"/>
      <c r="F470" s="188"/>
      <c r="G470" s="192"/>
    </row>
    <row r="471" spans="2:7" s="181" customFormat="1" x14ac:dyDescent="0.45">
      <c r="B471" s="185"/>
      <c r="C471" s="186"/>
      <c r="D471" s="186"/>
      <c r="E471" s="187"/>
      <c r="F471" s="188"/>
      <c r="G471" s="192"/>
    </row>
    <row r="472" spans="2:7" s="181" customFormat="1" x14ac:dyDescent="0.45">
      <c r="B472" s="185"/>
      <c r="C472" s="186"/>
      <c r="D472" s="186"/>
      <c r="E472" s="187"/>
      <c r="F472" s="188"/>
      <c r="G472" s="192"/>
    </row>
    <row r="473" spans="2:7" s="181" customFormat="1" x14ac:dyDescent="0.45">
      <c r="B473" s="185"/>
      <c r="C473" s="186"/>
      <c r="D473" s="186"/>
      <c r="E473" s="187"/>
      <c r="F473" s="188"/>
      <c r="G473" s="192"/>
    </row>
    <row r="474" spans="2:7" s="181" customFormat="1" x14ac:dyDescent="0.45">
      <c r="B474" s="185"/>
      <c r="C474" s="186"/>
      <c r="D474" s="186"/>
      <c r="E474" s="187"/>
      <c r="F474" s="188"/>
      <c r="G474" s="192"/>
    </row>
    <row r="475" spans="2:7" s="181" customFormat="1" x14ac:dyDescent="0.45">
      <c r="B475" s="185"/>
      <c r="C475" s="186"/>
      <c r="D475" s="186"/>
      <c r="E475" s="187"/>
      <c r="F475" s="188"/>
      <c r="G475" s="192"/>
    </row>
    <row r="476" spans="2:7" s="181" customFormat="1" x14ac:dyDescent="0.45">
      <c r="B476" s="185"/>
      <c r="C476" s="186"/>
      <c r="D476" s="186"/>
      <c r="E476" s="187"/>
      <c r="F476" s="188"/>
      <c r="G476" s="192"/>
    </row>
    <row r="477" spans="2:7" s="181" customFormat="1" x14ac:dyDescent="0.45">
      <c r="B477" s="185"/>
      <c r="C477" s="186"/>
      <c r="D477" s="186"/>
      <c r="E477" s="187"/>
      <c r="F477" s="188"/>
      <c r="G477" s="192"/>
    </row>
    <row r="478" spans="2:7" s="181" customFormat="1" x14ac:dyDescent="0.45">
      <c r="B478" s="185"/>
      <c r="C478" s="186"/>
      <c r="D478" s="186"/>
      <c r="E478" s="187"/>
      <c r="F478" s="188"/>
      <c r="G478" s="192"/>
    </row>
    <row r="479" spans="2:7" s="181" customFormat="1" x14ac:dyDescent="0.45">
      <c r="B479" s="185"/>
      <c r="C479" s="186"/>
      <c r="D479" s="186"/>
      <c r="E479" s="187"/>
      <c r="F479" s="188"/>
      <c r="G479" s="192"/>
    </row>
    <row r="480" spans="2:7" s="181" customFormat="1" x14ac:dyDescent="0.45">
      <c r="B480" s="185"/>
      <c r="C480" s="186"/>
      <c r="D480" s="186"/>
      <c r="E480" s="187"/>
      <c r="F480" s="188"/>
      <c r="G480" s="192"/>
    </row>
    <row r="481" spans="2:7" s="181" customFormat="1" x14ac:dyDescent="0.45">
      <c r="B481" s="185"/>
      <c r="C481" s="186"/>
      <c r="D481" s="186"/>
      <c r="E481" s="187"/>
      <c r="F481" s="188"/>
      <c r="G481" s="192"/>
    </row>
    <row r="482" spans="2:7" s="181" customFormat="1" x14ac:dyDescent="0.45">
      <c r="B482" s="185"/>
      <c r="C482" s="186"/>
      <c r="D482" s="186"/>
      <c r="E482" s="187"/>
      <c r="F482" s="188"/>
      <c r="G482" s="192"/>
    </row>
    <row r="483" spans="2:7" s="181" customFormat="1" x14ac:dyDescent="0.45">
      <c r="B483" s="185"/>
      <c r="C483" s="186"/>
      <c r="D483" s="186"/>
      <c r="E483" s="187"/>
      <c r="F483" s="188"/>
      <c r="G483" s="192"/>
    </row>
    <row r="484" spans="2:7" s="181" customFormat="1" x14ac:dyDescent="0.45">
      <c r="B484" s="185"/>
      <c r="C484" s="186"/>
      <c r="D484" s="186"/>
      <c r="E484" s="187"/>
      <c r="F484" s="188"/>
      <c r="G484" s="192"/>
    </row>
    <row r="485" spans="2:7" s="181" customFormat="1" x14ac:dyDescent="0.45">
      <c r="B485" s="185"/>
      <c r="C485" s="186"/>
      <c r="D485" s="186"/>
      <c r="E485" s="187"/>
      <c r="F485" s="188"/>
      <c r="G485" s="192"/>
    </row>
    <row r="486" spans="2:7" s="181" customFormat="1" x14ac:dyDescent="0.45">
      <c r="B486" s="185"/>
      <c r="C486" s="186"/>
      <c r="D486" s="186"/>
      <c r="E486" s="187"/>
      <c r="F486" s="188"/>
      <c r="G486" s="192"/>
    </row>
    <row r="487" spans="2:7" s="181" customFormat="1" x14ac:dyDescent="0.45">
      <c r="B487" s="185"/>
      <c r="C487" s="186"/>
      <c r="D487" s="186"/>
      <c r="E487" s="187"/>
      <c r="F487" s="188"/>
      <c r="G487" s="192"/>
    </row>
    <row r="488" spans="2:7" s="181" customFormat="1" x14ac:dyDescent="0.45">
      <c r="B488" s="185"/>
      <c r="C488" s="186"/>
      <c r="D488" s="186"/>
      <c r="E488" s="187"/>
      <c r="F488" s="188"/>
      <c r="G488" s="192"/>
    </row>
    <row r="489" spans="2:7" s="181" customFormat="1" x14ac:dyDescent="0.45">
      <c r="B489" s="185"/>
      <c r="C489" s="186"/>
      <c r="D489" s="186"/>
      <c r="E489" s="187"/>
      <c r="F489" s="188"/>
      <c r="G489" s="192"/>
    </row>
    <row r="490" spans="2:7" s="181" customFormat="1" x14ac:dyDescent="0.45">
      <c r="B490" s="185"/>
      <c r="C490" s="186"/>
      <c r="D490" s="186"/>
      <c r="E490" s="187"/>
      <c r="F490" s="188"/>
      <c r="G490" s="192"/>
    </row>
    <row r="491" spans="2:7" s="181" customFormat="1" x14ac:dyDescent="0.45">
      <c r="B491" s="185"/>
      <c r="C491" s="186"/>
      <c r="D491" s="186"/>
      <c r="E491" s="187"/>
      <c r="F491" s="188"/>
      <c r="G491" s="192"/>
    </row>
    <row r="492" spans="2:7" s="181" customFormat="1" x14ac:dyDescent="0.45">
      <c r="B492" s="185"/>
      <c r="C492" s="186"/>
      <c r="D492" s="186"/>
      <c r="E492" s="187"/>
      <c r="F492" s="188"/>
      <c r="G492" s="192"/>
    </row>
    <row r="493" spans="2:7" s="181" customFormat="1" x14ac:dyDescent="0.45">
      <c r="B493" s="185"/>
      <c r="C493" s="186"/>
      <c r="D493" s="186"/>
      <c r="E493" s="187"/>
      <c r="F493" s="188"/>
      <c r="G493" s="192"/>
    </row>
    <row r="494" spans="2:7" s="181" customFormat="1" x14ac:dyDescent="0.45">
      <c r="B494" s="185"/>
      <c r="C494" s="186"/>
      <c r="D494" s="186"/>
      <c r="E494" s="187"/>
      <c r="F494" s="188"/>
      <c r="G494" s="192"/>
    </row>
    <row r="495" spans="2:7" s="181" customFormat="1" x14ac:dyDescent="0.45">
      <c r="B495" s="185"/>
      <c r="C495" s="186"/>
      <c r="D495" s="186"/>
      <c r="E495" s="187"/>
      <c r="F495" s="188"/>
      <c r="G495" s="192"/>
    </row>
    <row r="496" spans="2:7" s="181" customFormat="1" x14ac:dyDescent="0.45">
      <c r="B496" s="185"/>
      <c r="C496" s="186"/>
      <c r="D496" s="186"/>
      <c r="E496" s="187"/>
      <c r="F496" s="188"/>
      <c r="G496" s="192"/>
    </row>
    <row r="497" spans="2:7" s="181" customFormat="1" x14ac:dyDescent="0.45">
      <c r="B497" s="185"/>
      <c r="C497" s="186"/>
      <c r="D497" s="186"/>
      <c r="E497" s="187"/>
      <c r="F497" s="188"/>
      <c r="G497" s="192"/>
    </row>
    <row r="498" spans="2:7" s="181" customFormat="1" x14ac:dyDescent="0.45">
      <c r="B498" s="185"/>
      <c r="C498" s="186"/>
      <c r="D498" s="186"/>
      <c r="E498" s="187"/>
      <c r="F498" s="188"/>
      <c r="G498" s="192"/>
    </row>
    <row r="499" spans="2:7" s="181" customFormat="1" x14ac:dyDescent="0.45">
      <c r="B499" s="185"/>
      <c r="C499" s="186"/>
      <c r="D499" s="186"/>
      <c r="E499" s="187"/>
      <c r="F499" s="188"/>
      <c r="G499" s="192"/>
    </row>
    <row r="500" spans="2:7" s="181" customFormat="1" x14ac:dyDescent="0.45">
      <c r="B500" s="185"/>
      <c r="C500" s="186"/>
      <c r="D500" s="186"/>
      <c r="E500" s="187"/>
      <c r="F500" s="188"/>
      <c r="G500" s="192"/>
    </row>
    <row r="501" spans="2:7" s="181" customFormat="1" x14ac:dyDescent="0.45">
      <c r="B501" s="185"/>
      <c r="C501" s="186"/>
      <c r="D501" s="186"/>
      <c r="E501" s="187"/>
      <c r="F501" s="188"/>
      <c r="G501" s="192"/>
    </row>
    <row r="502" spans="2:7" s="181" customFormat="1" x14ac:dyDescent="0.45">
      <c r="B502" s="185"/>
      <c r="C502" s="186"/>
      <c r="D502" s="186"/>
      <c r="E502" s="187"/>
      <c r="F502" s="188"/>
      <c r="G502" s="192"/>
    </row>
    <row r="503" spans="2:7" s="181" customFormat="1" x14ac:dyDescent="0.45">
      <c r="B503" s="185"/>
      <c r="C503" s="186"/>
      <c r="D503" s="186"/>
      <c r="E503" s="187"/>
      <c r="F503" s="188"/>
      <c r="G503" s="192"/>
    </row>
    <row r="504" spans="2:7" s="181" customFormat="1" x14ac:dyDescent="0.45">
      <c r="B504" s="185"/>
      <c r="C504" s="186"/>
      <c r="D504" s="186"/>
      <c r="E504" s="187"/>
      <c r="F504" s="188"/>
      <c r="G504" s="192"/>
    </row>
    <row r="505" spans="2:7" s="181" customFormat="1" x14ac:dyDescent="0.45">
      <c r="B505" s="185"/>
      <c r="C505" s="186"/>
      <c r="D505" s="186"/>
      <c r="E505" s="187"/>
      <c r="F505" s="188"/>
      <c r="G505" s="192"/>
    </row>
    <row r="506" spans="2:7" s="181" customFormat="1" x14ac:dyDescent="0.45">
      <c r="B506" s="185"/>
      <c r="C506" s="186"/>
      <c r="D506" s="186"/>
      <c r="E506" s="187"/>
      <c r="F506" s="188"/>
      <c r="G506" s="192"/>
    </row>
    <row r="507" spans="2:7" s="181" customFormat="1" x14ac:dyDescent="0.45">
      <c r="B507" s="185"/>
      <c r="C507" s="186"/>
      <c r="D507" s="186"/>
      <c r="E507" s="187"/>
      <c r="F507" s="188"/>
      <c r="G507" s="192"/>
    </row>
    <row r="508" spans="2:7" s="181" customFormat="1" x14ac:dyDescent="0.45">
      <c r="B508" s="185"/>
      <c r="C508" s="186"/>
      <c r="D508" s="186"/>
      <c r="E508" s="187"/>
      <c r="F508" s="188"/>
      <c r="G508" s="192"/>
    </row>
    <row r="509" spans="2:7" s="181" customFormat="1" x14ac:dyDescent="0.45">
      <c r="B509" s="185"/>
      <c r="C509" s="186"/>
      <c r="D509" s="186"/>
      <c r="E509" s="187"/>
      <c r="F509" s="188"/>
      <c r="G509" s="192"/>
    </row>
    <row r="510" spans="2:7" s="181" customFormat="1" x14ac:dyDescent="0.45">
      <c r="B510" s="185"/>
      <c r="C510" s="186"/>
      <c r="D510" s="186"/>
      <c r="E510" s="187"/>
      <c r="F510" s="188"/>
      <c r="G510" s="192"/>
    </row>
    <row r="511" spans="2:7" s="181" customFormat="1" x14ac:dyDescent="0.45">
      <c r="B511" s="185"/>
      <c r="C511" s="186"/>
      <c r="D511" s="186"/>
      <c r="E511" s="187"/>
      <c r="F511" s="188"/>
      <c r="G511" s="192"/>
    </row>
    <row r="512" spans="2:7" s="181" customFormat="1" x14ac:dyDescent="0.45">
      <c r="B512" s="185"/>
      <c r="C512" s="186"/>
      <c r="D512" s="186"/>
      <c r="E512" s="187"/>
      <c r="F512" s="188"/>
      <c r="G512" s="192"/>
    </row>
    <row r="513" spans="2:7" s="181" customFormat="1" x14ac:dyDescent="0.45">
      <c r="B513" s="185"/>
      <c r="C513" s="186"/>
      <c r="D513" s="186"/>
      <c r="E513" s="187"/>
      <c r="F513" s="188"/>
      <c r="G513" s="192"/>
    </row>
    <row r="514" spans="2:7" s="181" customFormat="1" x14ac:dyDescent="0.45">
      <c r="B514" s="185"/>
      <c r="C514" s="186"/>
      <c r="D514" s="186"/>
      <c r="E514" s="187"/>
      <c r="F514" s="188"/>
      <c r="G514" s="192"/>
    </row>
    <row r="515" spans="2:7" s="181" customFormat="1" x14ac:dyDescent="0.45">
      <c r="B515" s="185"/>
      <c r="C515" s="186"/>
      <c r="D515" s="186"/>
      <c r="E515" s="187"/>
      <c r="F515" s="188"/>
      <c r="G515" s="192"/>
    </row>
    <row r="516" spans="2:7" s="181" customFormat="1" x14ac:dyDescent="0.45">
      <c r="B516" s="185"/>
      <c r="C516" s="186"/>
      <c r="D516" s="186"/>
      <c r="E516" s="187"/>
      <c r="F516" s="188"/>
      <c r="G516" s="192"/>
    </row>
    <row r="517" spans="2:7" s="181" customFormat="1" x14ac:dyDescent="0.45">
      <c r="B517" s="185"/>
      <c r="C517" s="186"/>
      <c r="D517" s="186"/>
      <c r="E517" s="187"/>
      <c r="F517" s="188"/>
      <c r="G517" s="192"/>
    </row>
    <row r="518" spans="2:7" s="181" customFormat="1" x14ac:dyDescent="0.45">
      <c r="B518" s="185"/>
      <c r="C518" s="186"/>
      <c r="D518" s="186"/>
      <c r="E518" s="187"/>
      <c r="F518" s="188"/>
      <c r="G518" s="192"/>
    </row>
    <row r="519" spans="2:7" s="181" customFormat="1" x14ac:dyDescent="0.45">
      <c r="B519" s="185"/>
      <c r="C519" s="186"/>
      <c r="D519" s="186"/>
      <c r="E519" s="187"/>
      <c r="F519" s="188"/>
      <c r="G519" s="192"/>
    </row>
    <row r="520" spans="2:7" s="181" customFormat="1" x14ac:dyDescent="0.45">
      <c r="B520" s="185"/>
      <c r="C520" s="186"/>
      <c r="D520" s="186"/>
      <c r="E520" s="187"/>
      <c r="F520" s="188"/>
      <c r="G520" s="192"/>
    </row>
    <row r="521" spans="2:7" s="181" customFormat="1" x14ac:dyDescent="0.45">
      <c r="B521" s="185"/>
      <c r="C521" s="186"/>
      <c r="D521" s="186"/>
      <c r="E521" s="187"/>
      <c r="F521" s="188"/>
      <c r="G521" s="192"/>
    </row>
    <row r="522" spans="2:7" s="181" customFormat="1" x14ac:dyDescent="0.45">
      <c r="B522" s="185"/>
      <c r="C522" s="186"/>
      <c r="D522" s="186"/>
      <c r="E522" s="187"/>
      <c r="F522" s="188"/>
      <c r="G522" s="192"/>
    </row>
    <row r="523" spans="2:7" s="181" customFormat="1" x14ac:dyDescent="0.45">
      <c r="B523" s="185"/>
      <c r="C523" s="186"/>
      <c r="D523" s="186"/>
      <c r="E523" s="187"/>
      <c r="F523" s="188"/>
      <c r="G523" s="192"/>
    </row>
    <row r="524" spans="2:7" s="181" customFormat="1" x14ac:dyDescent="0.45">
      <c r="B524" s="185"/>
      <c r="C524" s="186"/>
      <c r="D524" s="186"/>
      <c r="E524" s="187"/>
      <c r="F524" s="188"/>
      <c r="G524" s="192"/>
    </row>
    <row r="525" spans="2:7" s="181" customFormat="1" x14ac:dyDescent="0.45">
      <c r="B525" s="185"/>
      <c r="C525" s="186"/>
      <c r="D525" s="186"/>
      <c r="E525" s="187"/>
      <c r="F525" s="188"/>
      <c r="G525" s="192"/>
    </row>
    <row r="526" spans="2:7" s="181" customFormat="1" x14ac:dyDescent="0.45">
      <c r="B526" s="185"/>
      <c r="C526" s="186"/>
      <c r="D526" s="186"/>
      <c r="E526" s="187"/>
      <c r="F526" s="188"/>
      <c r="G526" s="192"/>
    </row>
    <row r="527" spans="2:7" s="181" customFormat="1" x14ac:dyDescent="0.45">
      <c r="B527" s="185"/>
      <c r="C527" s="186"/>
      <c r="D527" s="186"/>
      <c r="E527" s="187"/>
      <c r="F527" s="188"/>
      <c r="G527" s="192"/>
    </row>
    <row r="528" spans="2:7" s="181" customFormat="1" x14ac:dyDescent="0.45">
      <c r="B528" s="185"/>
      <c r="C528" s="186"/>
      <c r="D528" s="186"/>
      <c r="E528" s="187"/>
      <c r="F528" s="188"/>
      <c r="G528" s="192"/>
    </row>
    <row r="529" spans="2:7" s="181" customFormat="1" x14ac:dyDescent="0.45">
      <c r="B529" s="185"/>
      <c r="C529" s="186"/>
      <c r="D529" s="186"/>
      <c r="E529" s="187"/>
      <c r="F529" s="188"/>
      <c r="G529" s="192"/>
    </row>
    <row r="530" spans="2:7" s="181" customFormat="1" x14ac:dyDescent="0.45">
      <c r="B530" s="185"/>
      <c r="C530" s="186"/>
      <c r="D530" s="186"/>
      <c r="E530" s="187"/>
      <c r="F530" s="188"/>
      <c r="G530" s="192"/>
    </row>
    <row r="531" spans="2:7" s="181" customFormat="1" x14ac:dyDescent="0.45">
      <c r="B531" s="185"/>
      <c r="C531" s="186"/>
      <c r="D531" s="186"/>
      <c r="E531" s="187"/>
      <c r="F531" s="188"/>
      <c r="G531" s="192"/>
    </row>
    <row r="532" spans="2:7" s="181" customFormat="1" x14ac:dyDescent="0.45">
      <c r="B532" s="185"/>
      <c r="C532" s="186"/>
      <c r="D532" s="186"/>
      <c r="E532" s="187"/>
      <c r="F532" s="188"/>
      <c r="G532" s="192"/>
    </row>
    <row r="533" spans="2:7" s="181" customFormat="1" x14ac:dyDescent="0.45">
      <c r="B533" s="185"/>
      <c r="C533" s="186"/>
      <c r="D533" s="186"/>
      <c r="E533" s="187"/>
      <c r="F533" s="188"/>
      <c r="G533" s="192"/>
    </row>
    <row r="534" spans="2:7" s="181" customFormat="1" x14ac:dyDescent="0.45">
      <c r="B534" s="185"/>
      <c r="C534" s="186"/>
      <c r="D534" s="186"/>
      <c r="E534" s="187"/>
      <c r="F534" s="188"/>
      <c r="G534" s="192"/>
    </row>
    <row r="535" spans="2:7" s="181" customFormat="1" x14ac:dyDescent="0.45">
      <c r="B535" s="185"/>
      <c r="C535" s="186"/>
      <c r="D535" s="186"/>
      <c r="E535" s="187"/>
      <c r="F535" s="188"/>
      <c r="G535" s="192"/>
    </row>
    <row r="536" spans="2:7" s="181" customFormat="1" x14ac:dyDescent="0.45">
      <c r="B536" s="185"/>
      <c r="C536" s="186"/>
      <c r="D536" s="186"/>
      <c r="E536" s="187"/>
      <c r="F536" s="188"/>
      <c r="G536" s="192"/>
    </row>
    <row r="537" spans="2:7" s="181" customFormat="1" x14ac:dyDescent="0.45">
      <c r="B537" s="185"/>
      <c r="C537" s="186"/>
      <c r="D537" s="186"/>
      <c r="E537" s="187"/>
      <c r="F537" s="188"/>
      <c r="G537" s="192"/>
    </row>
    <row r="538" spans="2:7" s="181" customFormat="1" x14ac:dyDescent="0.45">
      <c r="B538" s="185"/>
      <c r="C538" s="186"/>
      <c r="D538" s="186"/>
      <c r="E538" s="187"/>
      <c r="F538" s="188"/>
      <c r="G538" s="192"/>
    </row>
    <row r="539" spans="2:7" s="181" customFormat="1" x14ac:dyDescent="0.45">
      <c r="B539" s="185"/>
      <c r="C539" s="186"/>
      <c r="D539" s="186"/>
      <c r="E539" s="187"/>
      <c r="F539" s="188"/>
      <c r="G539" s="192"/>
    </row>
    <row r="540" spans="2:7" s="181" customFormat="1" x14ac:dyDescent="0.45">
      <c r="B540" s="185"/>
      <c r="C540" s="186"/>
      <c r="D540" s="186"/>
      <c r="E540" s="187"/>
      <c r="F540" s="188"/>
      <c r="G540" s="192"/>
    </row>
    <row r="541" spans="2:7" s="181" customFormat="1" x14ac:dyDescent="0.45">
      <c r="B541" s="185"/>
      <c r="C541" s="186"/>
      <c r="D541" s="186"/>
      <c r="E541" s="187"/>
      <c r="F541" s="188"/>
      <c r="G541" s="192"/>
    </row>
    <row r="542" spans="2:7" s="181" customFormat="1" x14ac:dyDescent="0.45">
      <c r="B542" s="185"/>
      <c r="C542" s="186"/>
      <c r="D542" s="186"/>
      <c r="E542" s="187"/>
      <c r="F542" s="188"/>
      <c r="G542" s="192"/>
    </row>
    <row r="543" spans="2:7" s="181" customFormat="1" x14ac:dyDescent="0.45">
      <c r="B543" s="185"/>
      <c r="C543" s="186"/>
      <c r="D543" s="186"/>
      <c r="E543" s="187"/>
      <c r="F543" s="188"/>
      <c r="G543" s="192"/>
    </row>
    <row r="544" spans="2:7" s="181" customFormat="1" x14ac:dyDescent="0.45">
      <c r="B544" s="185"/>
      <c r="C544" s="186"/>
      <c r="D544" s="186"/>
      <c r="E544" s="187"/>
      <c r="F544" s="188"/>
      <c r="G544" s="192"/>
    </row>
    <row r="545" spans="2:7" s="181" customFormat="1" x14ac:dyDescent="0.45">
      <c r="B545" s="185"/>
      <c r="C545" s="186"/>
      <c r="D545" s="186"/>
      <c r="E545" s="187"/>
      <c r="F545" s="188"/>
      <c r="G545" s="192"/>
    </row>
    <row r="546" spans="2:7" s="181" customFormat="1" x14ac:dyDescent="0.45">
      <c r="B546" s="185"/>
      <c r="C546" s="186"/>
      <c r="D546" s="186"/>
      <c r="E546" s="187"/>
      <c r="F546" s="188"/>
      <c r="G546" s="192"/>
    </row>
    <row r="547" spans="2:7" s="181" customFormat="1" x14ac:dyDescent="0.45">
      <c r="B547" s="185"/>
      <c r="C547" s="186"/>
      <c r="D547" s="186"/>
      <c r="E547" s="187"/>
      <c r="F547" s="188"/>
      <c r="G547" s="192"/>
    </row>
    <row r="548" spans="2:7" s="181" customFormat="1" x14ac:dyDescent="0.45">
      <c r="B548" s="185"/>
      <c r="C548" s="186"/>
      <c r="D548" s="186"/>
      <c r="E548" s="187"/>
      <c r="F548" s="188"/>
      <c r="G548" s="192"/>
    </row>
    <row r="549" spans="2:7" s="181" customFormat="1" x14ac:dyDescent="0.45">
      <c r="B549" s="185"/>
      <c r="C549" s="186"/>
      <c r="D549" s="186"/>
      <c r="E549" s="187"/>
      <c r="F549" s="188"/>
      <c r="G549" s="192"/>
    </row>
    <row r="550" spans="2:7" s="181" customFormat="1" x14ac:dyDescent="0.45">
      <c r="B550" s="185"/>
      <c r="C550" s="186"/>
      <c r="D550" s="186"/>
      <c r="E550" s="187"/>
      <c r="F550" s="188"/>
      <c r="G550" s="192"/>
    </row>
    <row r="551" spans="2:7" s="181" customFormat="1" x14ac:dyDescent="0.45">
      <c r="B551" s="185"/>
      <c r="C551" s="186"/>
      <c r="D551" s="186"/>
      <c r="E551" s="187"/>
      <c r="F551" s="188"/>
      <c r="G551" s="192"/>
    </row>
    <row r="552" spans="2:7" s="181" customFormat="1" x14ac:dyDescent="0.45">
      <c r="B552" s="185"/>
      <c r="C552" s="186"/>
      <c r="D552" s="186"/>
      <c r="E552" s="187"/>
      <c r="F552" s="188"/>
      <c r="G552" s="192"/>
    </row>
    <row r="553" spans="2:7" s="181" customFormat="1" x14ac:dyDescent="0.45">
      <c r="B553" s="185"/>
      <c r="C553" s="186"/>
      <c r="D553" s="186"/>
      <c r="E553" s="187"/>
      <c r="F553" s="188"/>
      <c r="G553" s="192"/>
    </row>
    <row r="554" spans="2:7" s="181" customFormat="1" x14ac:dyDescent="0.45">
      <c r="B554" s="185"/>
      <c r="C554" s="186"/>
      <c r="D554" s="186"/>
      <c r="E554" s="187"/>
      <c r="F554" s="188"/>
      <c r="G554" s="192"/>
    </row>
    <row r="555" spans="2:7" s="181" customFormat="1" x14ac:dyDescent="0.45">
      <c r="B555" s="185"/>
      <c r="C555" s="186"/>
      <c r="D555" s="186"/>
      <c r="E555" s="187"/>
      <c r="F555" s="188"/>
      <c r="G555" s="192"/>
    </row>
    <row r="556" spans="2:7" s="181" customFormat="1" x14ac:dyDescent="0.45">
      <c r="B556" s="185"/>
      <c r="C556" s="186"/>
      <c r="D556" s="186"/>
      <c r="E556" s="187"/>
      <c r="F556" s="188"/>
      <c r="G556" s="192"/>
    </row>
    <row r="557" spans="2:7" s="181" customFormat="1" x14ac:dyDescent="0.45">
      <c r="B557" s="185"/>
      <c r="C557" s="186"/>
      <c r="D557" s="186"/>
      <c r="E557" s="187"/>
      <c r="F557" s="188"/>
      <c r="G557" s="192"/>
    </row>
    <row r="558" spans="2:7" s="181" customFormat="1" x14ac:dyDescent="0.45">
      <c r="B558" s="185"/>
      <c r="C558" s="186"/>
      <c r="D558" s="186"/>
      <c r="E558" s="187"/>
      <c r="F558" s="188"/>
      <c r="G558" s="192"/>
    </row>
    <row r="559" spans="2:7" s="181" customFormat="1" x14ac:dyDescent="0.45">
      <c r="B559" s="185"/>
      <c r="C559" s="186"/>
      <c r="D559" s="186"/>
      <c r="E559" s="187"/>
      <c r="F559" s="188"/>
      <c r="G559" s="192"/>
    </row>
    <row r="560" spans="2:7" s="181" customFormat="1" x14ac:dyDescent="0.45">
      <c r="B560" s="185"/>
      <c r="C560" s="186"/>
      <c r="D560" s="186"/>
      <c r="E560" s="187"/>
      <c r="F560" s="188"/>
      <c r="G560" s="192"/>
    </row>
    <row r="561" spans="2:7" s="181" customFormat="1" x14ac:dyDescent="0.45">
      <c r="B561" s="185"/>
      <c r="C561" s="186"/>
      <c r="D561" s="186"/>
      <c r="E561" s="187"/>
      <c r="F561" s="188"/>
      <c r="G561" s="192"/>
    </row>
    <row r="562" spans="2:7" s="181" customFormat="1" x14ac:dyDescent="0.45">
      <c r="B562" s="185"/>
      <c r="C562" s="186"/>
      <c r="D562" s="186"/>
      <c r="E562" s="187"/>
      <c r="F562" s="188"/>
      <c r="G562" s="192"/>
    </row>
    <row r="563" spans="2:7" s="181" customFormat="1" x14ac:dyDescent="0.45">
      <c r="B563" s="185"/>
      <c r="C563" s="186"/>
      <c r="D563" s="186"/>
      <c r="E563" s="187"/>
      <c r="F563" s="188"/>
      <c r="G563" s="192"/>
    </row>
    <row r="564" spans="2:7" s="181" customFormat="1" x14ac:dyDescent="0.45">
      <c r="B564" s="185"/>
      <c r="C564" s="186"/>
      <c r="D564" s="186"/>
      <c r="E564" s="187"/>
      <c r="F564" s="188"/>
      <c r="G564" s="192"/>
    </row>
    <row r="565" spans="2:7" s="181" customFormat="1" x14ac:dyDescent="0.45">
      <c r="B565" s="185"/>
      <c r="C565" s="186"/>
      <c r="D565" s="186"/>
      <c r="E565" s="187"/>
      <c r="F565" s="188"/>
      <c r="G565" s="192"/>
    </row>
    <row r="566" spans="2:7" s="181" customFormat="1" x14ac:dyDescent="0.45">
      <c r="B566" s="185"/>
      <c r="C566" s="186"/>
      <c r="D566" s="186"/>
      <c r="E566" s="187"/>
      <c r="F566" s="188"/>
      <c r="G566" s="192"/>
    </row>
    <row r="567" spans="2:7" s="181" customFormat="1" x14ac:dyDescent="0.45">
      <c r="B567" s="185"/>
      <c r="C567" s="186"/>
      <c r="D567" s="186"/>
      <c r="E567" s="187"/>
      <c r="F567" s="188"/>
      <c r="G567" s="192"/>
    </row>
    <row r="568" spans="2:7" s="181" customFormat="1" x14ac:dyDescent="0.45">
      <c r="B568" s="185"/>
      <c r="C568" s="186"/>
      <c r="D568" s="186"/>
      <c r="E568" s="187"/>
      <c r="F568" s="188"/>
      <c r="G568" s="192"/>
    </row>
    <row r="569" spans="2:7" s="181" customFormat="1" x14ac:dyDescent="0.45">
      <c r="B569" s="185"/>
      <c r="C569" s="186"/>
      <c r="D569" s="186"/>
      <c r="E569" s="187"/>
      <c r="F569" s="188"/>
      <c r="G569" s="192"/>
    </row>
    <row r="570" spans="2:7" s="181" customFormat="1" x14ac:dyDescent="0.45">
      <c r="B570" s="185"/>
      <c r="C570" s="186"/>
      <c r="D570" s="186"/>
      <c r="E570" s="187"/>
      <c r="F570" s="188"/>
      <c r="G570" s="192"/>
    </row>
    <row r="571" spans="2:7" s="181" customFormat="1" x14ac:dyDescent="0.45">
      <c r="B571" s="185"/>
      <c r="C571" s="186"/>
      <c r="D571" s="186"/>
      <c r="E571" s="187"/>
      <c r="F571" s="188"/>
      <c r="G571" s="192"/>
    </row>
    <row r="572" spans="2:7" s="181" customFormat="1" x14ac:dyDescent="0.45">
      <c r="B572" s="185"/>
      <c r="C572" s="186"/>
      <c r="D572" s="186"/>
      <c r="E572" s="187"/>
      <c r="F572" s="188"/>
      <c r="G572" s="192"/>
    </row>
    <row r="573" spans="2:7" s="181" customFormat="1" x14ac:dyDescent="0.45">
      <c r="B573" s="185"/>
      <c r="C573" s="186"/>
      <c r="D573" s="186"/>
      <c r="E573" s="187"/>
      <c r="F573" s="188"/>
      <c r="G573" s="192"/>
    </row>
    <row r="574" spans="2:7" s="181" customFormat="1" x14ac:dyDescent="0.45">
      <c r="B574" s="185"/>
      <c r="C574" s="186"/>
      <c r="D574" s="186"/>
      <c r="E574" s="187"/>
      <c r="F574" s="188"/>
      <c r="G574" s="192"/>
    </row>
    <row r="575" spans="2:7" s="181" customFormat="1" x14ac:dyDescent="0.45">
      <c r="B575" s="185"/>
      <c r="C575" s="186"/>
      <c r="D575" s="186"/>
      <c r="E575" s="187"/>
      <c r="F575" s="188"/>
      <c r="G575" s="192"/>
    </row>
    <row r="576" spans="2:7" s="181" customFormat="1" x14ac:dyDescent="0.45">
      <c r="B576" s="185"/>
      <c r="C576" s="186"/>
      <c r="D576" s="186"/>
      <c r="E576" s="187"/>
      <c r="F576" s="188"/>
      <c r="G576" s="192"/>
    </row>
    <row r="577" spans="2:7" s="181" customFormat="1" x14ac:dyDescent="0.45">
      <c r="B577" s="185"/>
      <c r="C577" s="186"/>
      <c r="D577" s="186"/>
      <c r="E577" s="187"/>
      <c r="F577" s="188"/>
      <c r="G577" s="192"/>
    </row>
    <row r="578" spans="2:7" s="181" customFormat="1" x14ac:dyDescent="0.45">
      <c r="B578" s="185"/>
      <c r="C578" s="186"/>
      <c r="D578" s="186"/>
      <c r="E578" s="187"/>
      <c r="F578" s="188"/>
      <c r="G578" s="192"/>
    </row>
    <row r="579" spans="2:7" s="181" customFormat="1" x14ac:dyDescent="0.45">
      <c r="B579" s="185"/>
      <c r="C579" s="186"/>
      <c r="D579" s="186"/>
      <c r="E579" s="187"/>
      <c r="F579" s="188"/>
      <c r="G579" s="192"/>
    </row>
    <row r="580" spans="2:7" s="181" customFormat="1" x14ac:dyDescent="0.45">
      <c r="B580" s="185"/>
      <c r="C580" s="186"/>
      <c r="D580" s="186"/>
      <c r="E580" s="187"/>
      <c r="F580" s="188"/>
      <c r="G580" s="192"/>
    </row>
    <row r="581" spans="2:7" s="181" customFormat="1" x14ac:dyDescent="0.45">
      <c r="B581" s="185"/>
      <c r="C581" s="186"/>
      <c r="D581" s="186"/>
      <c r="E581" s="187"/>
      <c r="F581" s="188"/>
      <c r="G581" s="192"/>
    </row>
    <row r="582" spans="2:7" s="181" customFormat="1" x14ac:dyDescent="0.45">
      <c r="B582" s="185"/>
      <c r="C582" s="186"/>
      <c r="D582" s="186"/>
      <c r="E582" s="187"/>
      <c r="F582" s="188"/>
      <c r="G582" s="192"/>
    </row>
    <row r="583" spans="2:7" s="181" customFormat="1" x14ac:dyDescent="0.45">
      <c r="B583" s="185"/>
      <c r="C583" s="186"/>
      <c r="D583" s="186"/>
      <c r="E583" s="187"/>
      <c r="F583" s="188"/>
      <c r="G583" s="192"/>
    </row>
    <row r="584" spans="2:7" s="181" customFormat="1" x14ac:dyDescent="0.45">
      <c r="B584" s="185"/>
      <c r="C584" s="186"/>
      <c r="D584" s="186"/>
      <c r="E584" s="187"/>
      <c r="F584" s="188"/>
      <c r="G584" s="192"/>
    </row>
    <row r="585" spans="2:7" s="181" customFormat="1" x14ac:dyDescent="0.45">
      <c r="B585" s="185"/>
      <c r="C585" s="186"/>
      <c r="D585" s="186"/>
      <c r="E585" s="187"/>
      <c r="F585" s="188"/>
      <c r="G585" s="192"/>
    </row>
    <row r="586" spans="2:7" s="181" customFormat="1" x14ac:dyDescent="0.45">
      <c r="B586" s="185"/>
      <c r="C586" s="186"/>
      <c r="D586" s="186"/>
      <c r="E586" s="187"/>
      <c r="F586" s="188"/>
      <c r="G586" s="192"/>
    </row>
    <row r="587" spans="2:7" s="181" customFormat="1" x14ac:dyDescent="0.45">
      <c r="B587" s="185"/>
      <c r="C587" s="186"/>
      <c r="D587" s="186"/>
      <c r="E587" s="187"/>
      <c r="F587" s="188"/>
      <c r="G587" s="192"/>
    </row>
    <row r="588" spans="2:7" s="181" customFormat="1" x14ac:dyDescent="0.45">
      <c r="B588" s="185"/>
      <c r="C588" s="186"/>
      <c r="D588" s="186"/>
      <c r="E588" s="187"/>
      <c r="F588" s="188"/>
      <c r="G588" s="192"/>
    </row>
    <row r="589" spans="2:7" s="181" customFormat="1" x14ac:dyDescent="0.45">
      <c r="B589" s="185"/>
      <c r="C589" s="186"/>
      <c r="D589" s="186"/>
      <c r="E589" s="187"/>
      <c r="F589" s="188"/>
      <c r="G589" s="192"/>
    </row>
    <row r="590" spans="2:7" s="181" customFormat="1" x14ac:dyDescent="0.45">
      <c r="B590" s="185"/>
      <c r="C590" s="186"/>
      <c r="D590" s="186"/>
      <c r="E590" s="187"/>
      <c r="F590" s="188"/>
      <c r="G590" s="192"/>
    </row>
    <row r="591" spans="2:7" s="181" customFormat="1" x14ac:dyDescent="0.45">
      <c r="B591" s="185"/>
      <c r="C591" s="186"/>
      <c r="D591" s="186"/>
      <c r="E591" s="187"/>
      <c r="F591" s="188"/>
      <c r="G591" s="192"/>
    </row>
    <row r="592" spans="2:7" s="181" customFormat="1" x14ac:dyDescent="0.45">
      <c r="B592" s="185"/>
      <c r="C592" s="186"/>
      <c r="D592" s="186"/>
      <c r="E592" s="187"/>
      <c r="F592" s="188"/>
      <c r="G592" s="192"/>
    </row>
    <row r="593" spans="2:7" s="181" customFormat="1" x14ac:dyDescent="0.45">
      <c r="B593" s="185"/>
      <c r="C593" s="186"/>
      <c r="D593" s="186"/>
      <c r="E593" s="187"/>
      <c r="F593" s="188"/>
      <c r="G593" s="192"/>
    </row>
    <row r="594" spans="2:7" s="181" customFormat="1" x14ac:dyDescent="0.45">
      <c r="B594" s="185"/>
      <c r="C594" s="186"/>
      <c r="D594" s="186"/>
      <c r="E594" s="187"/>
      <c r="F594" s="188"/>
      <c r="G594" s="192"/>
    </row>
    <row r="595" spans="2:7" s="181" customFormat="1" x14ac:dyDescent="0.45">
      <c r="B595" s="185"/>
      <c r="C595" s="186"/>
      <c r="D595" s="186"/>
      <c r="E595" s="187"/>
      <c r="F595" s="188"/>
      <c r="G595" s="192"/>
    </row>
    <row r="596" spans="2:7" s="181" customFormat="1" x14ac:dyDescent="0.45">
      <c r="B596" s="185"/>
      <c r="C596" s="186"/>
      <c r="D596" s="186"/>
      <c r="E596" s="187"/>
      <c r="F596" s="188"/>
      <c r="G596" s="192"/>
    </row>
    <row r="597" spans="2:7" s="181" customFormat="1" x14ac:dyDescent="0.45">
      <c r="B597" s="185"/>
      <c r="C597" s="186"/>
      <c r="D597" s="186"/>
      <c r="E597" s="187"/>
      <c r="F597" s="188"/>
      <c r="G597" s="192"/>
    </row>
    <row r="598" spans="2:7" s="181" customFormat="1" x14ac:dyDescent="0.45">
      <c r="B598" s="185"/>
      <c r="C598" s="186"/>
      <c r="D598" s="186"/>
      <c r="E598" s="187"/>
      <c r="F598" s="188"/>
      <c r="G598" s="192"/>
    </row>
    <row r="599" spans="2:7" s="181" customFormat="1" x14ac:dyDescent="0.45">
      <c r="B599" s="185"/>
      <c r="C599" s="186"/>
      <c r="D599" s="186"/>
      <c r="E599" s="187"/>
      <c r="F599" s="188"/>
      <c r="G599" s="192"/>
    </row>
    <row r="600" spans="2:7" s="181" customFormat="1" x14ac:dyDescent="0.45">
      <c r="B600" s="185"/>
      <c r="C600" s="186"/>
      <c r="D600" s="186"/>
      <c r="E600" s="187"/>
      <c r="F600" s="188"/>
      <c r="G600" s="192"/>
    </row>
    <row r="601" spans="2:7" s="181" customFormat="1" x14ac:dyDescent="0.45">
      <c r="B601" s="185"/>
      <c r="C601" s="186"/>
      <c r="D601" s="186"/>
      <c r="E601" s="187"/>
      <c r="F601" s="188"/>
      <c r="G601" s="192"/>
    </row>
    <row r="602" spans="2:7" s="181" customFormat="1" x14ac:dyDescent="0.45">
      <c r="B602" s="185"/>
      <c r="C602" s="186"/>
      <c r="D602" s="186"/>
      <c r="E602" s="187"/>
      <c r="F602" s="188"/>
      <c r="G602" s="192"/>
    </row>
    <row r="603" spans="2:7" s="181" customFormat="1" x14ac:dyDescent="0.45">
      <c r="B603" s="185"/>
      <c r="C603" s="186"/>
      <c r="D603" s="186"/>
      <c r="E603" s="187"/>
      <c r="F603" s="188"/>
      <c r="G603" s="192"/>
    </row>
    <row r="604" spans="2:7" s="181" customFormat="1" x14ac:dyDescent="0.45">
      <c r="B604" s="185"/>
      <c r="C604" s="186"/>
      <c r="D604" s="186"/>
      <c r="E604" s="187"/>
      <c r="F604" s="188"/>
      <c r="G604" s="192"/>
    </row>
    <row r="605" spans="2:7" s="181" customFormat="1" x14ac:dyDescent="0.45">
      <c r="B605" s="185"/>
      <c r="C605" s="186"/>
      <c r="D605" s="186"/>
      <c r="E605" s="187"/>
      <c r="F605" s="188"/>
      <c r="G605" s="192"/>
    </row>
    <row r="606" spans="2:7" s="181" customFormat="1" x14ac:dyDescent="0.45">
      <c r="B606" s="185"/>
      <c r="C606" s="186"/>
      <c r="D606" s="186"/>
      <c r="E606" s="187"/>
      <c r="F606" s="188"/>
      <c r="G606" s="192"/>
    </row>
    <row r="607" spans="2:7" s="181" customFormat="1" x14ac:dyDescent="0.45">
      <c r="B607" s="185"/>
      <c r="C607" s="186"/>
      <c r="D607" s="186"/>
      <c r="E607" s="187"/>
      <c r="F607" s="188"/>
      <c r="G607" s="192"/>
    </row>
    <row r="608" spans="2:7" s="181" customFormat="1" x14ac:dyDescent="0.45">
      <c r="B608" s="185"/>
      <c r="C608" s="186"/>
      <c r="D608" s="186"/>
      <c r="E608" s="187"/>
      <c r="F608" s="188"/>
      <c r="G608" s="192"/>
    </row>
    <row r="609" spans="2:7" s="181" customFormat="1" x14ac:dyDescent="0.45">
      <c r="B609" s="185"/>
      <c r="C609" s="186"/>
      <c r="D609" s="186"/>
      <c r="E609" s="187"/>
      <c r="F609" s="188"/>
      <c r="G609" s="192"/>
    </row>
    <row r="610" spans="2:7" s="181" customFormat="1" x14ac:dyDescent="0.45">
      <c r="B610" s="185"/>
      <c r="C610" s="186"/>
      <c r="D610" s="186"/>
      <c r="E610" s="187"/>
      <c r="F610" s="188"/>
      <c r="G610" s="192"/>
    </row>
    <row r="611" spans="2:7" s="181" customFormat="1" x14ac:dyDescent="0.45">
      <c r="B611" s="185"/>
      <c r="C611" s="186"/>
      <c r="D611" s="186"/>
      <c r="E611" s="187"/>
      <c r="F611" s="188"/>
      <c r="G611" s="192"/>
    </row>
    <row r="612" spans="2:7" s="181" customFormat="1" x14ac:dyDescent="0.45">
      <c r="B612" s="185"/>
      <c r="C612" s="186"/>
      <c r="D612" s="186"/>
      <c r="E612" s="187"/>
      <c r="F612" s="188"/>
      <c r="G612" s="192"/>
    </row>
    <row r="613" spans="2:7" s="181" customFormat="1" x14ac:dyDescent="0.45">
      <c r="B613" s="185"/>
      <c r="C613" s="186"/>
      <c r="D613" s="186"/>
      <c r="E613" s="187"/>
      <c r="F613" s="188"/>
      <c r="G613" s="192"/>
    </row>
    <row r="614" spans="2:7" s="181" customFormat="1" x14ac:dyDescent="0.45">
      <c r="B614" s="185"/>
      <c r="C614" s="186"/>
      <c r="D614" s="186"/>
      <c r="E614" s="187"/>
      <c r="F614" s="188"/>
      <c r="G614" s="192"/>
    </row>
    <row r="615" spans="2:7" s="181" customFormat="1" x14ac:dyDescent="0.45">
      <c r="B615" s="185"/>
      <c r="C615" s="186"/>
      <c r="D615" s="186"/>
      <c r="E615" s="187"/>
      <c r="F615" s="188"/>
      <c r="G615" s="192"/>
    </row>
    <row r="616" spans="2:7" s="181" customFormat="1" x14ac:dyDescent="0.45">
      <c r="B616" s="185"/>
      <c r="C616" s="186"/>
      <c r="D616" s="186"/>
      <c r="E616" s="187"/>
      <c r="F616" s="188"/>
      <c r="G616" s="192"/>
    </row>
    <row r="617" spans="2:7" s="181" customFormat="1" x14ac:dyDescent="0.45">
      <c r="B617" s="185"/>
      <c r="C617" s="186"/>
      <c r="D617" s="186"/>
      <c r="E617" s="187"/>
      <c r="F617" s="188"/>
      <c r="G617" s="192"/>
    </row>
    <row r="618" spans="2:7" s="181" customFormat="1" x14ac:dyDescent="0.45">
      <c r="B618" s="185"/>
      <c r="C618" s="186"/>
      <c r="D618" s="186"/>
      <c r="E618" s="187"/>
      <c r="F618" s="188"/>
      <c r="G618" s="192"/>
    </row>
    <row r="619" spans="2:7" s="181" customFormat="1" x14ac:dyDescent="0.45">
      <c r="B619" s="185"/>
      <c r="C619" s="186"/>
      <c r="D619" s="186"/>
      <c r="E619" s="187"/>
      <c r="F619" s="188"/>
      <c r="G619" s="192"/>
    </row>
    <row r="620" spans="2:7" s="181" customFormat="1" x14ac:dyDescent="0.45">
      <c r="B620" s="185"/>
      <c r="C620" s="186"/>
      <c r="D620" s="186"/>
      <c r="E620" s="187"/>
      <c r="F620" s="188"/>
      <c r="G620" s="192"/>
    </row>
    <row r="621" spans="2:7" s="181" customFormat="1" x14ac:dyDescent="0.45">
      <c r="B621" s="185"/>
      <c r="C621" s="186"/>
      <c r="D621" s="186"/>
      <c r="E621" s="187"/>
      <c r="F621" s="188"/>
      <c r="G621" s="192"/>
    </row>
    <row r="622" spans="2:7" s="181" customFormat="1" x14ac:dyDescent="0.45">
      <c r="B622" s="185"/>
      <c r="C622" s="186"/>
      <c r="D622" s="186"/>
      <c r="E622" s="187"/>
      <c r="F622" s="188"/>
      <c r="G622" s="192"/>
    </row>
    <row r="623" spans="2:7" s="181" customFormat="1" x14ac:dyDescent="0.45">
      <c r="B623" s="185"/>
      <c r="C623" s="186"/>
      <c r="D623" s="186"/>
      <c r="E623" s="187"/>
      <c r="F623" s="188"/>
      <c r="G623" s="192"/>
    </row>
    <row r="624" spans="2:7" s="181" customFormat="1" x14ac:dyDescent="0.45">
      <c r="B624" s="185"/>
      <c r="C624" s="186"/>
      <c r="D624" s="186"/>
      <c r="E624" s="187"/>
      <c r="F624" s="188"/>
      <c r="G624" s="192"/>
    </row>
    <row r="625" spans="2:7" s="181" customFormat="1" x14ac:dyDescent="0.45">
      <c r="B625" s="185"/>
      <c r="C625" s="186"/>
      <c r="D625" s="186"/>
      <c r="E625" s="187"/>
      <c r="F625" s="188"/>
      <c r="G625" s="192"/>
    </row>
    <row r="626" spans="2:7" s="181" customFormat="1" x14ac:dyDescent="0.45">
      <c r="B626" s="185"/>
      <c r="C626" s="186"/>
      <c r="D626" s="186"/>
      <c r="E626" s="187"/>
      <c r="F626" s="188"/>
      <c r="G626" s="192"/>
    </row>
    <row r="627" spans="2:7" s="181" customFormat="1" x14ac:dyDescent="0.45">
      <c r="B627" s="185"/>
      <c r="C627" s="186"/>
      <c r="D627" s="186"/>
      <c r="E627" s="187"/>
      <c r="F627" s="188"/>
      <c r="G627" s="192"/>
    </row>
    <row r="628" spans="2:7" s="181" customFormat="1" x14ac:dyDescent="0.45">
      <c r="B628" s="185"/>
      <c r="C628" s="186"/>
      <c r="D628" s="186"/>
      <c r="E628" s="187"/>
      <c r="F628" s="188"/>
      <c r="G628" s="192"/>
    </row>
    <row r="629" spans="2:7" s="181" customFormat="1" x14ac:dyDescent="0.45">
      <c r="B629" s="185"/>
      <c r="C629" s="186"/>
      <c r="D629" s="186"/>
      <c r="E629" s="187"/>
      <c r="F629" s="188"/>
      <c r="G629" s="192"/>
    </row>
    <row r="630" spans="2:7" s="181" customFormat="1" x14ac:dyDescent="0.45">
      <c r="B630" s="185"/>
      <c r="C630" s="186"/>
      <c r="D630" s="186"/>
      <c r="E630" s="187"/>
      <c r="F630" s="188"/>
      <c r="G630" s="192"/>
    </row>
    <row r="631" spans="2:7" s="181" customFormat="1" x14ac:dyDescent="0.45">
      <c r="B631" s="185"/>
      <c r="C631" s="186"/>
      <c r="D631" s="186"/>
      <c r="E631" s="187"/>
      <c r="F631" s="188"/>
      <c r="G631" s="192"/>
    </row>
    <row r="632" spans="2:7" s="181" customFormat="1" x14ac:dyDescent="0.45">
      <c r="B632" s="185"/>
      <c r="C632" s="186"/>
      <c r="D632" s="186"/>
      <c r="E632" s="187"/>
      <c r="F632" s="188"/>
      <c r="G632" s="192"/>
    </row>
    <row r="633" spans="2:7" s="181" customFormat="1" x14ac:dyDescent="0.45">
      <c r="B633" s="185"/>
      <c r="C633" s="186"/>
      <c r="D633" s="186"/>
      <c r="E633" s="187"/>
      <c r="F633" s="188"/>
      <c r="G633" s="192"/>
    </row>
    <row r="634" spans="2:7" s="181" customFormat="1" x14ac:dyDescent="0.45">
      <c r="B634" s="185"/>
      <c r="C634" s="186"/>
      <c r="D634" s="186"/>
      <c r="E634" s="187"/>
      <c r="F634" s="188"/>
      <c r="G634" s="192"/>
    </row>
    <row r="635" spans="2:7" s="181" customFormat="1" x14ac:dyDescent="0.45">
      <c r="B635" s="185"/>
      <c r="C635" s="186"/>
      <c r="D635" s="186"/>
      <c r="E635" s="187"/>
      <c r="F635" s="188"/>
      <c r="G635" s="192"/>
    </row>
    <row r="636" spans="2:7" s="181" customFormat="1" x14ac:dyDescent="0.45">
      <c r="B636" s="185"/>
      <c r="C636" s="186"/>
      <c r="D636" s="186"/>
      <c r="E636" s="187"/>
      <c r="F636" s="188"/>
      <c r="G636" s="192"/>
    </row>
    <row r="637" spans="2:7" s="181" customFormat="1" x14ac:dyDescent="0.45">
      <c r="B637" s="185"/>
      <c r="C637" s="186"/>
      <c r="D637" s="186"/>
      <c r="E637" s="187"/>
      <c r="F637" s="188"/>
      <c r="G637" s="192"/>
    </row>
    <row r="638" spans="2:7" s="181" customFormat="1" x14ac:dyDescent="0.45">
      <c r="B638" s="185"/>
      <c r="C638" s="186"/>
      <c r="D638" s="186"/>
      <c r="E638" s="187"/>
      <c r="F638" s="188"/>
      <c r="G638" s="192"/>
    </row>
    <row r="639" spans="2:7" s="181" customFormat="1" x14ac:dyDescent="0.45">
      <c r="B639" s="185"/>
      <c r="C639" s="186"/>
      <c r="D639" s="186"/>
      <c r="E639" s="187"/>
      <c r="F639" s="188"/>
      <c r="G639" s="192"/>
    </row>
    <row r="640" spans="2:7" s="181" customFormat="1" x14ac:dyDescent="0.45">
      <c r="B640" s="185"/>
      <c r="C640" s="186"/>
      <c r="D640" s="186"/>
      <c r="E640" s="187"/>
      <c r="F640" s="188"/>
      <c r="G640" s="192"/>
    </row>
    <row r="641" spans="2:7" s="181" customFormat="1" x14ac:dyDescent="0.45">
      <c r="B641" s="185"/>
      <c r="C641" s="186"/>
      <c r="D641" s="186"/>
      <c r="E641" s="187"/>
      <c r="F641" s="188"/>
      <c r="G641" s="192"/>
    </row>
    <row r="642" spans="2:7" s="181" customFormat="1" x14ac:dyDescent="0.45">
      <c r="B642" s="185"/>
      <c r="C642" s="186"/>
      <c r="D642" s="186"/>
      <c r="E642" s="187"/>
      <c r="F642" s="188"/>
      <c r="G642" s="192"/>
    </row>
    <row r="643" spans="2:7" s="181" customFormat="1" x14ac:dyDescent="0.45">
      <c r="B643" s="185"/>
      <c r="C643" s="186"/>
      <c r="D643" s="186"/>
      <c r="E643" s="187"/>
      <c r="F643" s="188"/>
      <c r="G643" s="192"/>
    </row>
    <row r="644" spans="2:7" s="181" customFormat="1" x14ac:dyDescent="0.45">
      <c r="B644" s="185"/>
      <c r="C644" s="186"/>
      <c r="D644" s="186"/>
      <c r="E644" s="187"/>
      <c r="F644" s="188"/>
      <c r="G644" s="192"/>
    </row>
    <row r="645" spans="2:7" s="181" customFormat="1" x14ac:dyDescent="0.45">
      <c r="B645" s="185"/>
      <c r="C645" s="186"/>
      <c r="D645" s="186"/>
      <c r="E645" s="187"/>
      <c r="F645" s="188"/>
      <c r="G645" s="192"/>
    </row>
    <row r="646" spans="2:7" s="181" customFormat="1" x14ac:dyDescent="0.45">
      <c r="B646" s="185"/>
      <c r="C646" s="186"/>
      <c r="D646" s="186"/>
      <c r="E646" s="187"/>
      <c r="F646" s="188"/>
      <c r="G646" s="192"/>
    </row>
    <row r="647" spans="2:7" s="181" customFormat="1" x14ac:dyDescent="0.45">
      <c r="B647" s="185"/>
      <c r="C647" s="186"/>
      <c r="D647" s="186"/>
      <c r="E647" s="187"/>
      <c r="F647" s="188"/>
      <c r="G647" s="192"/>
    </row>
    <row r="648" spans="2:7" s="181" customFormat="1" x14ac:dyDescent="0.45">
      <c r="B648" s="185"/>
      <c r="C648" s="186"/>
      <c r="D648" s="186"/>
      <c r="E648" s="187"/>
      <c r="F648" s="188"/>
      <c r="G648" s="192"/>
    </row>
    <row r="649" spans="2:7" s="181" customFormat="1" x14ac:dyDescent="0.45">
      <c r="B649" s="185"/>
      <c r="C649" s="186"/>
      <c r="D649" s="186"/>
      <c r="E649" s="187"/>
      <c r="F649" s="188"/>
      <c r="G649" s="192"/>
    </row>
    <row r="650" spans="2:7" s="181" customFormat="1" x14ac:dyDescent="0.45">
      <c r="B650" s="185"/>
      <c r="C650" s="186"/>
      <c r="D650" s="186"/>
      <c r="E650" s="187"/>
      <c r="F650" s="188"/>
      <c r="G650" s="192"/>
    </row>
    <row r="651" spans="2:7" s="181" customFormat="1" x14ac:dyDescent="0.45">
      <c r="B651" s="185"/>
      <c r="C651" s="186"/>
      <c r="D651" s="186"/>
      <c r="E651" s="187"/>
      <c r="F651" s="188"/>
      <c r="G651" s="192"/>
    </row>
    <row r="652" spans="2:7" s="181" customFormat="1" x14ac:dyDescent="0.45">
      <c r="B652" s="185"/>
      <c r="C652" s="186"/>
      <c r="D652" s="186"/>
      <c r="E652" s="187"/>
      <c r="F652" s="188"/>
      <c r="G652" s="192"/>
    </row>
    <row r="653" spans="2:7" s="181" customFormat="1" x14ac:dyDescent="0.45">
      <c r="B653" s="185"/>
      <c r="C653" s="186"/>
      <c r="D653" s="186"/>
      <c r="E653" s="187"/>
      <c r="F653" s="188"/>
      <c r="G653" s="192"/>
    </row>
    <row r="654" spans="2:7" s="181" customFormat="1" x14ac:dyDescent="0.45">
      <c r="B654" s="185"/>
      <c r="C654" s="186"/>
      <c r="D654" s="186"/>
      <c r="E654" s="187"/>
      <c r="F654" s="188"/>
      <c r="G654" s="192"/>
    </row>
    <row r="655" spans="2:7" s="181" customFormat="1" x14ac:dyDescent="0.45">
      <c r="B655" s="185"/>
      <c r="C655" s="186"/>
      <c r="D655" s="186"/>
      <c r="E655" s="187"/>
      <c r="F655" s="188"/>
      <c r="G655" s="192"/>
    </row>
    <row r="656" spans="2:7" s="181" customFormat="1" x14ac:dyDescent="0.45">
      <c r="B656" s="185"/>
      <c r="C656" s="186"/>
      <c r="D656" s="186"/>
      <c r="E656" s="187"/>
      <c r="F656" s="188"/>
      <c r="G656" s="192"/>
    </row>
    <row r="657" spans="2:7" s="181" customFormat="1" x14ac:dyDescent="0.45">
      <c r="B657" s="185"/>
      <c r="C657" s="186"/>
      <c r="D657" s="186"/>
      <c r="E657" s="187"/>
      <c r="F657" s="188"/>
      <c r="G657" s="192"/>
    </row>
    <row r="658" spans="2:7" s="181" customFormat="1" x14ac:dyDescent="0.45">
      <c r="B658" s="185"/>
      <c r="C658" s="186"/>
      <c r="D658" s="186"/>
      <c r="E658" s="187"/>
      <c r="F658" s="188"/>
      <c r="G658" s="192"/>
    </row>
    <row r="659" spans="2:7" s="181" customFormat="1" x14ac:dyDescent="0.45">
      <c r="B659" s="185"/>
      <c r="C659" s="186"/>
      <c r="D659" s="186"/>
      <c r="E659" s="187"/>
      <c r="F659" s="188"/>
      <c r="G659" s="192"/>
    </row>
    <row r="660" spans="2:7" s="181" customFormat="1" x14ac:dyDescent="0.45">
      <c r="B660" s="185"/>
      <c r="C660" s="186"/>
      <c r="D660" s="186"/>
      <c r="E660" s="187"/>
      <c r="F660" s="188"/>
      <c r="G660" s="192"/>
    </row>
    <row r="661" spans="2:7" s="181" customFormat="1" x14ac:dyDescent="0.45">
      <c r="B661" s="185"/>
      <c r="C661" s="186"/>
      <c r="D661" s="186"/>
      <c r="E661" s="187"/>
      <c r="F661" s="188"/>
      <c r="G661" s="192"/>
    </row>
    <row r="662" spans="2:7" s="181" customFormat="1" x14ac:dyDescent="0.45">
      <c r="B662" s="185"/>
      <c r="C662" s="186"/>
      <c r="D662" s="186"/>
      <c r="E662" s="187"/>
      <c r="F662" s="188"/>
      <c r="G662" s="192"/>
    </row>
    <row r="663" spans="2:7" s="181" customFormat="1" x14ac:dyDescent="0.45">
      <c r="B663" s="185"/>
      <c r="C663" s="186"/>
      <c r="D663" s="186"/>
      <c r="E663" s="187"/>
      <c r="F663" s="188"/>
      <c r="G663" s="192"/>
    </row>
    <row r="664" spans="2:7" s="181" customFormat="1" x14ac:dyDescent="0.45">
      <c r="B664" s="185"/>
      <c r="C664" s="186"/>
      <c r="D664" s="186"/>
      <c r="E664" s="187"/>
      <c r="F664" s="188"/>
      <c r="G664" s="192"/>
    </row>
    <row r="665" spans="2:7" s="181" customFormat="1" x14ac:dyDescent="0.45">
      <c r="B665" s="185"/>
      <c r="C665" s="186"/>
      <c r="D665" s="186"/>
      <c r="E665" s="187"/>
      <c r="F665" s="188"/>
      <c r="G665" s="192"/>
    </row>
    <row r="666" spans="2:7" s="181" customFormat="1" x14ac:dyDescent="0.45">
      <c r="B666" s="185"/>
      <c r="C666" s="186"/>
      <c r="D666" s="186"/>
      <c r="E666" s="187"/>
      <c r="F666" s="188"/>
      <c r="G666" s="192"/>
    </row>
    <row r="667" spans="2:7" s="181" customFormat="1" x14ac:dyDescent="0.45">
      <c r="B667" s="185"/>
      <c r="C667" s="186"/>
      <c r="D667" s="186"/>
      <c r="E667" s="187"/>
      <c r="F667" s="188"/>
      <c r="G667" s="192"/>
    </row>
    <row r="668" spans="2:7" s="181" customFormat="1" x14ac:dyDescent="0.45">
      <c r="B668" s="185"/>
      <c r="C668" s="186"/>
      <c r="D668" s="186"/>
      <c r="E668" s="187"/>
      <c r="F668" s="188"/>
      <c r="G668" s="192"/>
    </row>
    <row r="669" spans="2:7" s="181" customFormat="1" x14ac:dyDescent="0.45">
      <c r="B669" s="185"/>
      <c r="C669" s="186"/>
      <c r="D669" s="186"/>
      <c r="E669" s="187"/>
      <c r="F669" s="188"/>
      <c r="G669" s="192"/>
    </row>
    <row r="670" spans="2:7" s="181" customFormat="1" x14ac:dyDescent="0.45">
      <c r="B670" s="185"/>
      <c r="C670" s="186"/>
      <c r="D670" s="186"/>
      <c r="E670" s="187"/>
      <c r="F670" s="188"/>
      <c r="G670" s="192"/>
    </row>
    <row r="671" spans="2:7" s="181" customFormat="1" x14ac:dyDescent="0.45">
      <c r="B671" s="185"/>
      <c r="C671" s="186"/>
      <c r="D671" s="186"/>
      <c r="E671" s="187"/>
      <c r="F671" s="188"/>
      <c r="G671" s="192"/>
    </row>
    <row r="672" spans="2:7" s="181" customFormat="1" x14ac:dyDescent="0.45">
      <c r="B672" s="185"/>
      <c r="C672" s="186"/>
      <c r="D672" s="186"/>
      <c r="E672" s="187"/>
      <c r="F672" s="188"/>
      <c r="G672" s="192"/>
    </row>
    <row r="673" spans="2:7" s="181" customFormat="1" x14ac:dyDescent="0.45">
      <c r="B673" s="185"/>
      <c r="C673" s="186"/>
      <c r="D673" s="186"/>
      <c r="E673" s="187"/>
      <c r="F673" s="188"/>
      <c r="G673" s="192"/>
    </row>
    <row r="674" spans="2:7" s="181" customFormat="1" x14ac:dyDescent="0.45">
      <c r="B674" s="185"/>
      <c r="C674" s="186"/>
      <c r="D674" s="186"/>
      <c r="E674" s="187"/>
      <c r="F674" s="188"/>
      <c r="G674" s="192"/>
    </row>
    <row r="675" spans="2:7" s="181" customFormat="1" x14ac:dyDescent="0.45">
      <c r="B675" s="185"/>
      <c r="C675" s="186"/>
      <c r="D675" s="186"/>
      <c r="E675" s="187"/>
      <c r="F675" s="188"/>
      <c r="G675" s="192"/>
    </row>
    <row r="676" spans="2:7" s="181" customFormat="1" x14ac:dyDescent="0.45">
      <c r="B676" s="185"/>
      <c r="C676" s="186"/>
      <c r="D676" s="186"/>
      <c r="E676" s="187"/>
      <c r="F676" s="188"/>
      <c r="G676" s="192"/>
    </row>
    <row r="677" spans="2:7" s="181" customFormat="1" x14ac:dyDescent="0.45">
      <c r="B677" s="185"/>
      <c r="C677" s="186"/>
      <c r="D677" s="186"/>
      <c r="E677" s="187"/>
      <c r="F677" s="188"/>
      <c r="G677" s="192"/>
    </row>
    <row r="678" spans="2:7" s="181" customFormat="1" x14ac:dyDescent="0.45">
      <c r="B678" s="185"/>
      <c r="C678" s="186"/>
      <c r="D678" s="186"/>
      <c r="E678" s="187"/>
      <c r="F678" s="188"/>
      <c r="G678" s="192"/>
    </row>
    <row r="679" spans="2:7" s="181" customFormat="1" x14ac:dyDescent="0.45">
      <c r="B679" s="185"/>
      <c r="C679" s="186"/>
      <c r="D679" s="186"/>
      <c r="E679" s="187"/>
      <c r="F679" s="188"/>
      <c r="G679" s="192"/>
    </row>
    <row r="680" spans="2:7" s="181" customFormat="1" x14ac:dyDescent="0.45">
      <c r="B680" s="185"/>
      <c r="C680" s="186"/>
      <c r="D680" s="186"/>
      <c r="E680" s="187"/>
      <c r="F680" s="188"/>
      <c r="G680" s="192"/>
    </row>
    <row r="681" spans="2:7" s="181" customFormat="1" x14ac:dyDescent="0.45">
      <c r="B681" s="185"/>
      <c r="C681" s="186"/>
      <c r="D681" s="186"/>
      <c r="E681" s="187"/>
      <c r="F681" s="188"/>
      <c r="G681" s="192"/>
    </row>
    <row r="682" spans="2:7" s="181" customFormat="1" x14ac:dyDescent="0.45">
      <c r="B682" s="185"/>
      <c r="C682" s="186"/>
      <c r="D682" s="186"/>
      <c r="E682" s="187"/>
      <c r="F682" s="188"/>
      <c r="G682" s="192"/>
    </row>
    <row r="683" spans="2:7" s="181" customFormat="1" x14ac:dyDescent="0.45">
      <c r="B683" s="185"/>
      <c r="C683" s="186"/>
      <c r="D683" s="186"/>
      <c r="E683" s="187"/>
      <c r="F683" s="188"/>
      <c r="G683" s="192"/>
    </row>
    <row r="684" spans="2:7" s="181" customFormat="1" x14ac:dyDescent="0.45">
      <c r="B684" s="185"/>
      <c r="C684" s="186"/>
      <c r="D684" s="186"/>
      <c r="E684" s="187"/>
      <c r="F684" s="188"/>
      <c r="G684" s="192"/>
    </row>
    <row r="685" spans="2:7" s="181" customFormat="1" x14ac:dyDescent="0.45">
      <c r="B685" s="185"/>
      <c r="C685" s="186"/>
      <c r="D685" s="186"/>
      <c r="E685" s="187"/>
      <c r="F685" s="188"/>
      <c r="G685" s="192"/>
    </row>
    <row r="686" spans="2:7" s="181" customFormat="1" x14ac:dyDescent="0.45">
      <c r="B686" s="185"/>
      <c r="C686" s="186"/>
      <c r="D686" s="186"/>
      <c r="E686" s="187"/>
      <c r="F686" s="188"/>
      <c r="G686" s="192"/>
    </row>
    <row r="687" spans="2:7" s="181" customFormat="1" x14ac:dyDescent="0.45">
      <c r="B687" s="185"/>
      <c r="C687" s="186"/>
      <c r="D687" s="186"/>
      <c r="E687" s="187"/>
      <c r="F687" s="188"/>
      <c r="G687" s="192"/>
    </row>
    <row r="688" spans="2:7" s="181" customFormat="1" x14ac:dyDescent="0.45">
      <c r="B688" s="185"/>
      <c r="C688" s="186"/>
      <c r="D688" s="186"/>
      <c r="E688" s="187"/>
      <c r="F688" s="188"/>
      <c r="G688" s="192"/>
    </row>
    <row r="689" spans="2:7" s="181" customFormat="1" x14ac:dyDescent="0.45">
      <c r="B689" s="185"/>
      <c r="C689" s="186"/>
      <c r="D689" s="186"/>
      <c r="E689" s="187"/>
      <c r="F689" s="188"/>
      <c r="G689" s="192"/>
    </row>
    <row r="690" spans="2:7" s="181" customFormat="1" x14ac:dyDescent="0.45">
      <c r="B690" s="185"/>
      <c r="C690" s="186"/>
      <c r="D690" s="186"/>
      <c r="E690" s="187"/>
      <c r="F690" s="188"/>
      <c r="G690" s="192"/>
    </row>
    <row r="691" spans="2:7" s="181" customFormat="1" x14ac:dyDescent="0.45">
      <c r="B691" s="185"/>
      <c r="C691" s="186"/>
      <c r="D691" s="186"/>
      <c r="E691" s="187"/>
      <c r="F691" s="188"/>
      <c r="G691" s="192"/>
    </row>
    <row r="692" spans="2:7" s="181" customFormat="1" x14ac:dyDescent="0.45">
      <c r="B692" s="185"/>
      <c r="C692" s="186"/>
      <c r="D692" s="186"/>
      <c r="E692" s="187"/>
      <c r="F692" s="188"/>
      <c r="G692" s="192"/>
    </row>
    <row r="693" spans="2:7" s="181" customFormat="1" x14ac:dyDescent="0.45">
      <c r="B693" s="185"/>
      <c r="C693" s="186"/>
      <c r="D693" s="186"/>
      <c r="E693" s="187"/>
      <c r="F693" s="188"/>
      <c r="G693" s="192"/>
    </row>
    <row r="694" spans="2:7" s="181" customFormat="1" x14ac:dyDescent="0.45">
      <c r="B694" s="185"/>
      <c r="C694" s="186"/>
      <c r="D694" s="186"/>
      <c r="E694" s="187"/>
      <c r="F694" s="188"/>
      <c r="G694" s="192"/>
    </row>
    <row r="695" spans="2:7" s="181" customFormat="1" x14ac:dyDescent="0.45">
      <c r="B695" s="185"/>
      <c r="C695" s="186"/>
      <c r="D695" s="186"/>
      <c r="E695" s="187"/>
      <c r="F695" s="188"/>
      <c r="G695" s="192"/>
    </row>
    <row r="696" spans="2:7" s="181" customFormat="1" x14ac:dyDescent="0.45">
      <c r="B696" s="185"/>
      <c r="C696" s="186"/>
      <c r="D696" s="186"/>
      <c r="E696" s="187"/>
      <c r="F696" s="188"/>
      <c r="G696" s="192"/>
    </row>
    <row r="697" spans="2:7" s="181" customFormat="1" x14ac:dyDescent="0.45">
      <c r="B697" s="185"/>
      <c r="C697" s="186"/>
      <c r="D697" s="186"/>
      <c r="E697" s="187"/>
      <c r="F697" s="188"/>
      <c r="G697" s="192"/>
    </row>
    <row r="698" spans="2:7" s="181" customFormat="1" x14ac:dyDescent="0.45">
      <c r="B698" s="185"/>
      <c r="C698" s="186"/>
      <c r="D698" s="186"/>
      <c r="E698" s="187"/>
      <c r="F698" s="188"/>
      <c r="G698" s="192"/>
    </row>
    <row r="699" spans="2:7" s="181" customFormat="1" x14ac:dyDescent="0.45">
      <c r="B699" s="185"/>
      <c r="C699" s="186"/>
      <c r="D699" s="186"/>
      <c r="E699" s="187"/>
      <c r="F699" s="188"/>
      <c r="G699" s="192"/>
    </row>
    <row r="700" spans="2:7" s="181" customFormat="1" x14ac:dyDescent="0.45">
      <c r="B700" s="185"/>
      <c r="C700" s="186"/>
      <c r="D700" s="186"/>
      <c r="E700" s="187"/>
      <c r="F700" s="188"/>
      <c r="G700" s="192"/>
    </row>
    <row r="701" spans="2:7" s="181" customFormat="1" x14ac:dyDescent="0.45">
      <c r="B701" s="185"/>
      <c r="C701" s="186"/>
      <c r="D701" s="186"/>
      <c r="E701" s="187"/>
      <c r="F701" s="188"/>
      <c r="G701" s="192"/>
    </row>
    <row r="702" spans="2:7" s="181" customFormat="1" x14ac:dyDescent="0.45">
      <c r="B702" s="185"/>
      <c r="C702" s="186"/>
      <c r="D702" s="186"/>
      <c r="E702" s="187"/>
      <c r="F702" s="188"/>
      <c r="G702" s="192"/>
    </row>
    <row r="703" spans="2:7" s="181" customFormat="1" x14ac:dyDescent="0.45">
      <c r="B703" s="185"/>
      <c r="C703" s="186"/>
      <c r="D703" s="186"/>
      <c r="E703" s="187"/>
      <c r="F703" s="188"/>
      <c r="G703" s="192"/>
    </row>
    <row r="704" spans="2:7" s="181" customFormat="1" x14ac:dyDescent="0.45">
      <c r="B704" s="185"/>
      <c r="C704" s="186"/>
      <c r="D704" s="186"/>
      <c r="E704" s="187"/>
      <c r="F704" s="188"/>
      <c r="G704" s="192"/>
    </row>
    <row r="705" spans="2:7" s="181" customFormat="1" x14ac:dyDescent="0.45">
      <c r="B705" s="185"/>
      <c r="C705" s="186"/>
      <c r="D705" s="186"/>
      <c r="E705" s="187"/>
      <c r="F705" s="188"/>
      <c r="G705" s="192"/>
    </row>
    <row r="706" spans="2:7" s="181" customFormat="1" x14ac:dyDescent="0.45">
      <c r="B706" s="185"/>
      <c r="C706" s="186"/>
      <c r="D706" s="186"/>
      <c r="E706" s="187"/>
      <c r="F706" s="188"/>
      <c r="G706" s="192"/>
    </row>
    <row r="707" spans="2:7" s="181" customFormat="1" x14ac:dyDescent="0.45">
      <c r="B707" s="185"/>
      <c r="C707" s="186"/>
      <c r="D707" s="186"/>
      <c r="E707" s="187"/>
      <c r="F707" s="188"/>
      <c r="G707" s="192"/>
    </row>
    <row r="708" spans="2:7" s="181" customFormat="1" x14ac:dyDescent="0.45">
      <c r="B708" s="185"/>
      <c r="C708" s="186"/>
      <c r="D708" s="186"/>
      <c r="E708" s="187"/>
      <c r="F708" s="188"/>
      <c r="G708" s="192"/>
    </row>
    <row r="709" spans="2:7" s="181" customFormat="1" x14ac:dyDescent="0.45">
      <c r="B709" s="185"/>
      <c r="C709" s="186"/>
      <c r="D709" s="186"/>
      <c r="E709" s="187"/>
      <c r="F709" s="188"/>
      <c r="G709" s="192"/>
    </row>
    <row r="710" spans="2:7" s="181" customFormat="1" x14ac:dyDescent="0.45">
      <c r="B710" s="185"/>
      <c r="C710" s="186"/>
      <c r="D710" s="186"/>
      <c r="E710" s="187"/>
      <c r="F710" s="188"/>
      <c r="G710" s="192"/>
    </row>
    <row r="711" spans="2:7" s="181" customFormat="1" x14ac:dyDescent="0.45">
      <c r="B711" s="185"/>
      <c r="C711" s="186"/>
      <c r="D711" s="186"/>
      <c r="E711" s="187"/>
      <c r="F711" s="188"/>
      <c r="G711" s="192"/>
    </row>
    <row r="712" spans="2:7" s="181" customFormat="1" x14ac:dyDescent="0.45">
      <c r="B712" s="185"/>
      <c r="C712" s="186"/>
      <c r="D712" s="186"/>
      <c r="E712" s="187"/>
      <c r="F712" s="188"/>
      <c r="G712" s="192"/>
    </row>
    <row r="713" spans="2:7" s="181" customFormat="1" x14ac:dyDescent="0.45">
      <c r="B713" s="185"/>
      <c r="C713" s="186"/>
      <c r="D713" s="186"/>
      <c r="E713" s="187"/>
      <c r="F713" s="188"/>
      <c r="G713" s="192"/>
    </row>
    <row r="714" spans="2:7" s="181" customFormat="1" x14ac:dyDescent="0.45">
      <c r="B714" s="185"/>
      <c r="C714" s="186"/>
      <c r="D714" s="186"/>
      <c r="E714" s="187"/>
      <c r="F714" s="188"/>
      <c r="G714" s="192"/>
    </row>
    <row r="715" spans="2:7" s="181" customFormat="1" x14ac:dyDescent="0.45">
      <c r="B715" s="185"/>
      <c r="C715" s="186"/>
      <c r="D715" s="186"/>
      <c r="E715" s="187"/>
      <c r="F715" s="188"/>
      <c r="G715" s="192"/>
    </row>
    <row r="716" spans="2:7" s="181" customFormat="1" x14ac:dyDescent="0.45">
      <c r="B716" s="185"/>
      <c r="C716" s="186"/>
      <c r="D716" s="186"/>
      <c r="E716" s="187"/>
      <c r="F716" s="188"/>
      <c r="G716" s="192"/>
    </row>
    <row r="717" spans="2:7" s="181" customFormat="1" x14ac:dyDescent="0.45">
      <c r="B717" s="185"/>
      <c r="C717" s="186"/>
      <c r="D717" s="186"/>
      <c r="E717" s="187"/>
      <c r="F717" s="188"/>
      <c r="G717" s="192"/>
    </row>
    <row r="718" spans="2:7" s="181" customFormat="1" x14ac:dyDescent="0.45">
      <c r="B718" s="185"/>
      <c r="C718" s="186"/>
      <c r="D718" s="186"/>
      <c r="E718" s="187"/>
      <c r="F718" s="188"/>
      <c r="G718" s="192"/>
    </row>
    <row r="719" spans="2:7" s="181" customFormat="1" x14ac:dyDescent="0.45">
      <c r="B719" s="185"/>
      <c r="C719" s="186"/>
      <c r="D719" s="186"/>
      <c r="E719" s="187"/>
      <c r="F719" s="188"/>
      <c r="G719" s="192"/>
    </row>
    <row r="720" spans="2:7" s="181" customFormat="1" x14ac:dyDescent="0.45">
      <c r="B720" s="185"/>
      <c r="C720" s="186"/>
      <c r="D720" s="186"/>
      <c r="E720" s="187"/>
      <c r="F720" s="188"/>
      <c r="G720" s="192"/>
    </row>
    <row r="721" spans="2:7" s="181" customFormat="1" x14ac:dyDescent="0.45">
      <c r="B721" s="185"/>
      <c r="C721" s="186"/>
      <c r="D721" s="186"/>
      <c r="E721" s="187"/>
      <c r="F721" s="188"/>
      <c r="G721" s="192"/>
    </row>
    <row r="722" spans="2:7" s="181" customFormat="1" x14ac:dyDescent="0.45">
      <c r="B722" s="185"/>
      <c r="C722" s="186"/>
      <c r="D722" s="186"/>
      <c r="E722" s="187"/>
      <c r="F722" s="188"/>
      <c r="G722" s="192"/>
    </row>
    <row r="723" spans="2:7" s="181" customFormat="1" x14ac:dyDescent="0.45">
      <c r="B723" s="185"/>
      <c r="C723" s="186"/>
      <c r="D723" s="186"/>
      <c r="E723" s="187"/>
      <c r="F723" s="188"/>
      <c r="G723" s="192"/>
    </row>
    <row r="724" spans="2:7" s="181" customFormat="1" x14ac:dyDescent="0.45">
      <c r="B724" s="185"/>
      <c r="C724" s="186"/>
      <c r="D724" s="186"/>
      <c r="E724" s="187"/>
      <c r="F724" s="188"/>
      <c r="G724" s="192"/>
    </row>
    <row r="725" spans="2:7" s="181" customFormat="1" x14ac:dyDescent="0.45">
      <c r="B725" s="185"/>
      <c r="C725" s="186"/>
      <c r="D725" s="186"/>
      <c r="E725" s="187"/>
      <c r="F725" s="188"/>
      <c r="G725" s="192"/>
    </row>
    <row r="726" spans="2:7" s="181" customFormat="1" x14ac:dyDescent="0.45">
      <c r="B726" s="185"/>
      <c r="C726" s="186"/>
      <c r="D726" s="186"/>
      <c r="E726" s="187"/>
      <c r="F726" s="188"/>
      <c r="G726" s="192"/>
    </row>
    <row r="727" spans="2:7" s="181" customFormat="1" x14ac:dyDescent="0.45">
      <c r="B727" s="185"/>
      <c r="C727" s="186"/>
      <c r="D727" s="186"/>
      <c r="E727" s="187"/>
      <c r="F727" s="188"/>
      <c r="G727" s="192"/>
    </row>
    <row r="728" spans="2:7" s="181" customFormat="1" x14ac:dyDescent="0.45">
      <c r="B728" s="185"/>
      <c r="C728" s="186"/>
      <c r="D728" s="186"/>
      <c r="E728" s="187"/>
      <c r="F728" s="188"/>
      <c r="G728" s="192"/>
    </row>
    <row r="729" spans="2:7" s="181" customFormat="1" x14ac:dyDescent="0.45">
      <c r="B729" s="185"/>
      <c r="C729" s="186"/>
      <c r="D729" s="186"/>
      <c r="E729" s="187"/>
      <c r="F729" s="188"/>
      <c r="G729" s="192"/>
    </row>
    <row r="730" spans="2:7" s="181" customFormat="1" x14ac:dyDescent="0.45">
      <c r="B730" s="185"/>
      <c r="C730" s="186"/>
      <c r="D730" s="186"/>
      <c r="E730" s="187"/>
      <c r="F730" s="188"/>
      <c r="G730" s="192"/>
    </row>
    <row r="731" spans="2:7" s="181" customFormat="1" x14ac:dyDescent="0.45">
      <c r="B731" s="185"/>
      <c r="C731" s="186"/>
      <c r="D731" s="186"/>
      <c r="E731" s="187"/>
      <c r="F731" s="188"/>
      <c r="G731" s="192"/>
    </row>
    <row r="732" spans="2:7" s="181" customFormat="1" x14ac:dyDescent="0.45">
      <c r="B732" s="185"/>
      <c r="C732" s="186"/>
      <c r="D732" s="186"/>
      <c r="E732" s="187"/>
      <c r="F732" s="188"/>
      <c r="G732" s="192"/>
    </row>
    <row r="733" spans="2:7" s="181" customFormat="1" x14ac:dyDescent="0.45">
      <c r="B733" s="185"/>
      <c r="C733" s="186"/>
      <c r="D733" s="186"/>
      <c r="E733" s="187"/>
      <c r="F733" s="188"/>
      <c r="G733" s="192"/>
    </row>
    <row r="734" spans="2:7" s="181" customFormat="1" x14ac:dyDescent="0.45">
      <c r="B734" s="185"/>
      <c r="C734" s="186"/>
      <c r="D734" s="186"/>
      <c r="E734" s="187"/>
      <c r="F734" s="188"/>
      <c r="G734" s="192"/>
    </row>
    <row r="735" spans="2:7" s="181" customFormat="1" x14ac:dyDescent="0.45">
      <c r="B735" s="185"/>
      <c r="C735" s="186"/>
      <c r="D735" s="186"/>
      <c r="E735" s="187"/>
      <c r="F735" s="188"/>
      <c r="G735" s="192"/>
    </row>
    <row r="736" spans="2:7" s="181" customFormat="1" x14ac:dyDescent="0.45">
      <c r="B736" s="185"/>
      <c r="C736" s="186"/>
      <c r="D736" s="186"/>
      <c r="E736" s="187"/>
      <c r="F736" s="188"/>
      <c r="G736" s="192"/>
    </row>
    <row r="737" spans="2:7" s="181" customFormat="1" x14ac:dyDescent="0.45">
      <c r="B737" s="185"/>
      <c r="C737" s="186"/>
      <c r="D737" s="186"/>
      <c r="E737" s="187"/>
      <c r="F737" s="188"/>
      <c r="G737" s="192"/>
    </row>
    <row r="738" spans="2:7" s="181" customFormat="1" x14ac:dyDescent="0.45">
      <c r="B738" s="185"/>
      <c r="C738" s="186"/>
      <c r="D738" s="186"/>
      <c r="E738" s="187"/>
      <c r="F738" s="188"/>
      <c r="G738" s="192"/>
    </row>
    <row r="739" spans="2:7" s="181" customFormat="1" x14ac:dyDescent="0.45">
      <c r="B739" s="185"/>
      <c r="C739" s="186"/>
      <c r="D739" s="186"/>
      <c r="E739" s="187"/>
      <c r="F739" s="188"/>
      <c r="G739" s="192"/>
    </row>
    <row r="740" spans="2:7" s="181" customFormat="1" x14ac:dyDescent="0.45">
      <c r="B740" s="185"/>
      <c r="C740" s="186"/>
      <c r="D740" s="186"/>
      <c r="E740" s="187"/>
      <c r="F740" s="188"/>
      <c r="G740" s="192"/>
    </row>
    <row r="741" spans="2:7" s="181" customFormat="1" x14ac:dyDescent="0.45">
      <c r="B741" s="185"/>
      <c r="C741" s="186"/>
      <c r="D741" s="186"/>
      <c r="E741" s="187"/>
      <c r="F741" s="188"/>
      <c r="G741" s="192"/>
    </row>
    <row r="742" spans="2:7" s="181" customFormat="1" x14ac:dyDescent="0.45">
      <c r="B742" s="185"/>
      <c r="C742" s="186"/>
      <c r="D742" s="186"/>
      <c r="E742" s="187"/>
      <c r="F742" s="188"/>
      <c r="G742" s="192"/>
    </row>
    <row r="743" spans="2:7" s="181" customFormat="1" x14ac:dyDescent="0.45">
      <c r="B743" s="185"/>
      <c r="C743" s="186"/>
      <c r="D743" s="186"/>
      <c r="E743" s="187"/>
      <c r="F743" s="188"/>
      <c r="G743" s="192"/>
    </row>
    <row r="744" spans="2:7" s="181" customFormat="1" x14ac:dyDescent="0.45">
      <c r="B744" s="185"/>
      <c r="C744" s="186"/>
      <c r="D744" s="186"/>
      <c r="E744" s="187"/>
      <c r="F744" s="188"/>
      <c r="G744" s="192"/>
    </row>
    <row r="745" spans="2:7" s="181" customFormat="1" x14ac:dyDescent="0.45">
      <c r="B745" s="185"/>
      <c r="C745" s="186"/>
      <c r="D745" s="186"/>
      <c r="E745" s="187"/>
      <c r="F745" s="188"/>
      <c r="G745" s="192"/>
    </row>
    <row r="746" spans="2:7" s="181" customFormat="1" x14ac:dyDescent="0.45">
      <c r="B746" s="185"/>
      <c r="C746" s="186"/>
      <c r="D746" s="186"/>
      <c r="E746" s="187"/>
      <c r="F746" s="188"/>
      <c r="G746" s="192"/>
    </row>
    <row r="747" spans="2:7" s="181" customFormat="1" x14ac:dyDescent="0.45">
      <c r="B747" s="185"/>
      <c r="C747" s="186"/>
      <c r="D747" s="186"/>
      <c r="E747" s="187"/>
      <c r="F747" s="188"/>
      <c r="G747" s="192"/>
    </row>
    <row r="748" spans="2:7" s="181" customFormat="1" x14ac:dyDescent="0.45">
      <c r="B748" s="185"/>
      <c r="C748" s="186"/>
      <c r="D748" s="186"/>
      <c r="E748" s="187"/>
      <c r="F748" s="188"/>
      <c r="G748" s="192"/>
    </row>
    <row r="749" spans="2:7" s="181" customFormat="1" x14ac:dyDescent="0.45">
      <c r="B749" s="185"/>
      <c r="C749" s="186"/>
      <c r="D749" s="186"/>
      <c r="E749" s="187"/>
      <c r="F749" s="188"/>
      <c r="G749" s="192"/>
    </row>
    <row r="750" spans="2:7" s="181" customFormat="1" x14ac:dyDescent="0.45">
      <c r="B750" s="185"/>
      <c r="C750" s="186"/>
      <c r="D750" s="186"/>
      <c r="E750" s="187"/>
      <c r="F750" s="188"/>
      <c r="G750" s="192"/>
    </row>
    <row r="751" spans="2:7" s="181" customFormat="1" x14ac:dyDescent="0.45">
      <c r="B751" s="185"/>
      <c r="C751" s="186"/>
      <c r="D751" s="186"/>
      <c r="E751" s="187"/>
      <c r="F751" s="188"/>
      <c r="G751" s="192"/>
    </row>
    <row r="752" spans="2:7" s="181" customFormat="1" x14ac:dyDescent="0.45">
      <c r="B752" s="185"/>
      <c r="C752" s="186"/>
      <c r="D752" s="186"/>
      <c r="E752" s="187"/>
      <c r="F752" s="188"/>
      <c r="G752" s="192"/>
    </row>
    <row r="753" spans="2:7" s="181" customFormat="1" x14ac:dyDescent="0.45">
      <c r="B753" s="185"/>
      <c r="C753" s="186"/>
      <c r="D753" s="186"/>
      <c r="E753" s="187"/>
      <c r="F753" s="188"/>
      <c r="G753" s="192"/>
    </row>
    <row r="754" spans="2:7" s="181" customFormat="1" x14ac:dyDescent="0.45">
      <c r="B754" s="185"/>
      <c r="C754" s="186"/>
      <c r="D754" s="186"/>
      <c r="E754" s="187"/>
      <c r="F754" s="188"/>
      <c r="G754" s="192"/>
    </row>
    <row r="755" spans="2:7" s="181" customFormat="1" x14ac:dyDescent="0.45">
      <c r="B755" s="185"/>
      <c r="C755" s="186"/>
      <c r="D755" s="186"/>
      <c r="E755" s="187"/>
      <c r="F755" s="188"/>
      <c r="G755" s="192"/>
    </row>
    <row r="756" spans="2:7" s="181" customFormat="1" x14ac:dyDescent="0.45">
      <c r="B756" s="185"/>
      <c r="C756" s="186"/>
      <c r="D756" s="186"/>
      <c r="E756" s="187"/>
      <c r="F756" s="188"/>
      <c r="G756" s="192"/>
    </row>
    <row r="757" spans="2:7" s="181" customFormat="1" x14ac:dyDescent="0.45">
      <c r="B757" s="185"/>
      <c r="C757" s="186"/>
      <c r="D757" s="186"/>
      <c r="E757" s="187"/>
      <c r="F757" s="188"/>
      <c r="G757" s="192"/>
    </row>
    <row r="758" spans="2:7" s="181" customFormat="1" x14ac:dyDescent="0.45">
      <c r="B758" s="185"/>
      <c r="C758" s="186"/>
      <c r="D758" s="186"/>
      <c r="E758" s="187"/>
      <c r="F758" s="188"/>
      <c r="G758" s="192"/>
    </row>
    <row r="759" spans="2:7" s="181" customFormat="1" x14ac:dyDescent="0.45">
      <c r="B759" s="185"/>
      <c r="C759" s="186"/>
      <c r="D759" s="186"/>
      <c r="E759" s="187"/>
      <c r="F759" s="188"/>
      <c r="G759" s="192"/>
    </row>
    <row r="760" spans="2:7" s="181" customFormat="1" x14ac:dyDescent="0.45">
      <c r="B760" s="185"/>
      <c r="C760" s="186"/>
      <c r="D760" s="186"/>
      <c r="E760" s="187"/>
      <c r="F760" s="188"/>
      <c r="G760" s="192"/>
    </row>
    <row r="761" spans="2:7" s="181" customFormat="1" x14ac:dyDescent="0.45">
      <c r="B761" s="185"/>
      <c r="C761" s="186"/>
      <c r="D761" s="186"/>
      <c r="E761" s="187"/>
      <c r="F761" s="188"/>
      <c r="G761" s="192"/>
    </row>
    <row r="762" spans="2:7" s="181" customFormat="1" x14ac:dyDescent="0.45">
      <c r="B762" s="185"/>
      <c r="C762" s="186"/>
      <c r="D762" s="186"/>
      <c r="E762" s="187"/>
      <c r="F762" s="188"/>
      <c r="G762" s="192"/>
    </row>
  </sheetData>
  <mergeCells count="32">
    <mergeCell ref="D112:D113"/>
    <mergeCell ref="D114:D115"/>
    <mergeCell ref="A247:F247"/>
    <mergeCell ref="A211:A236"/>
    <mergeCell ref="C236:F236"/>
    <mergeCell ref="D128:D135"/>
    <mergeCell ref="C138:C141"/>
    <mergeCell ref="C150:C156"/>
    <mergeCell ref="D138:D141"/>
    <mergeCell ref="D150:D156"/>
    <mergeCell ref="C223:F223"/>
    <mergeCell ref="C235:F235"/>
    <mergeCell ref="C234:F234"/>
    <mergeCell ref="D168:D207"/>
    <mergeCell ref="C168:C207"/>
    <mergeCell ref="C228:F228"/>
    <mergeCell ref="A237:A246"/>
    <mergeCell ref="C128:C135"/>
    <mergeCell ref="C18:C22"/>
    <mergeCell ref="B16:F16"/>
    <mergeCell ref="B23:F23"/>
    <mergeCell ref="B42:F42"/>
    <mergeCell ref="B33:F33"/>
    <mergeCell ref="C224:F224"/>
    <mergeCell ref="C227:F227"/>
    <mergeCell ref="C226:F226"/>
    <mergeCell ref="C225:F225"/>
    <mergeCell ref="C233:F233"/>
    <mergeCell ref="C232:F232"/>
    <mergeCell ref="C231:F231"/>
    <mergeCell ref="C230:F230"/>
    <mergeCell ref="C229:F229"/>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D4F03-BD04-4AD5-9FD6-F8231DE6DB8E}">
  <sheetPr>
    <tabColor rgb="FF00B050"/>
  </sheetPr>
  <dimension ref="A1:J95"/>
  <sheetViews>
    <sheetView zoomScale="70" zoomScaleNormal="70" workbookViewId="0">
      <pane ySplit="1" topLeftCell="A2" activePane="bottomLeft" state="frozen"/>
      <selection pane="bottomLeft" activeCell="D20" sqref="D20"/>
    </sheetView>
  </sheetViews>
  <sheetFormatPr defaultRowHeight="14.25" x14ac:dyDescent="0.45"/>
  <cols>
    <col min="1" max="1" width="43.59765625" customWidth="1"/>
    <col min="2" max="6" width="45.73046875" customWidth="1"/>
    <col min="7" max="7" width="49.3984375" customWidth="1"/>
    <col min="8" max="8" width="20.73046875" bestFit="1" customWidth="1"/>
    <col min="9" max="9" width="34.73046875" customWidth="1"/>
    <col min="10" max="10" width="36.73046875" customWidth="1"/>
  </cols>
  <sheetData>
    <row r="1" spans="1:10" x14ac:dyDescent="0.45">
      <c r="A1" s="51" t="s">
        <v>412</v>
      </c>
      <c r="B1" s="51" t="s">
        <v>413</v>
      </c>
      <c r="C1" s="51" t="s">
        <v>414</v>
      </c>
      <c r="D1" s="51" t="s">
        <v>415</v>
      </c>
      <c r="E1" s="51" t="s">
        <v>405</v>
      </c>
    </row>
    <row r="2" spans="1:10" x14ac:dyDescent="0.45">
      <c r="A2" t="s">
        <v>398</v>
      </c>
      <c r="B2" s="121">
        <v>2006244</v>
      </c>
      <c r="C2" s="121">
        <v>1680</v>
      </c>
      <c r="D2" s="121">
        <v>2004565</v>
      </c>
      <c r="E2" s="122">
        <v>0.67500000000000004</v>
      </c>
    </row>
    <row r="3" spans="1:10" x14ac:dyDescent="0.45">
      <c r="A3" t="s">
        <v>399</v>
      </c>
      <c r="B3" s="121">
        <v>1584954</v>
      </c>
      <c r="C3" s="121">
        <v>0</v>
      </c>
      <c r="D3" s="121">
        <v>1584954</v>
      </c>
      <c r="E3" s="122">
        <v>0.67500000000000004</v>
      </c>
    </row>
    <row r="4" spans="1:10" s="71" customFormat="1" x14ac:dyDescent="0.45">
      <c r="A4" s="71" t="s">
        <v>400</v>
      </c>
      <c r="B4" s="123">
        <v>71538.378479999999</v>
      </c>
      <c r="C4" s="123">
        <v>0</v>
      </c>
      <c r="D4" s="123">
        <v>71538.378479999999</v>
      </c>
      <c r="E4" s="124">
        <v>0.84</v>
      </c>
      <c r="F4"/>
      <c r="G4"/>
    </row>
    <row r="5" spans="1:10" x14ac:dyDescent="0.45">
      <c r="A5" t="s">
        <v>401</v>
      </c>
      <c r="B5" s="121">
        <v>40702.661152000001</v>
      </c>
      <c r="C5" s="121">
        <v>0</v>
      </c>
      <c r="D5" s="121">
        <v>40702.661152000001</v>
      </c>
      <c r="E5" s="111">
        <v>0.84</v>
      </c>
    </row>
    <row r="6" spans="1:10" x14ac:dyDescent="0.45">
      <c r="A6" t="s">
        <v>560</v>
      </c>
      <c r="B6" s="121">
        <v>40521</v>
      </c>
      <c r="C6" s="121">
        <v>0</v>
      </c>
      <c r="D6" s="121">
        <v>40521</v>
      </c>
      <c r="E6" s="111">
        <v>0</v>
      </c>
    </row>
    <row r="7" spans="1:10" x14ac:dyDescent="0.45">
      <c r="A7" t="s">
        <v>459</v>
      </c>
      <c r="B7" s="121">
        <v>1624</v>
      </c>
      <c r="C7" s="121">
        <v>0</v>
      </c>
      <c r="D7" s="121">
        <v>1624</v>
      </c>
      <c r="E7" s="125" t="s">
        <v>597</v>
      </c>
    </row>
    <row r="8" spans="1:10" s="79" customFormat="1" x14ac:dyDescent="0.45">
      <c r="A8" s="79" t="s">
        <v>265</v>
      </c>
      <c r="B8" s="119">
        <v>3745584.039632</v>
      </c>
      <c r="C8" s="119">
        <v>1680</v>
      </c>
      <c r="D8" s="119">
        <v>3743904.039632</v>
      </c>
      <c r="E8" s="126">
        <v>0.80880495105127115</v>
      </c>
      <c r="F8"/>
      <c r="G8"/>
    </row>
    <row r="9" spans="1:10" s="79" customFormat="1" x14ac:dyDescent="0.45">
      <c r="A9" s="84" t="s">
        <v>510</v>
      </c>
      <c r="B9" s="120">
        <v>3633343</v>
      </c>
      <c r="C9" s="120">
        <v>1680</v>
      </c>
      <c r="D9" s="120">
        <v>3631664</v>
      </c>
      <c r="E9" s="127" t="s">
        <v>597</v>
      </c>
      <c r="F9"/>
      <c r="G9"/>
    </row>
    <row r="10" spans="1:10" x14ac:dyDescent="0.45">
      <c r="A10" s="50" t="s">
        <v>600</v>
      </c>
    </row>
    <row r="11" spans="1:10" x14ac:dyDescent="0.45">
      <c r="A11" s="82"/>
    </row>
    <row r="12" spans="1:10" ht="15.75" x14ac:dyDescent="0.55000000000000004">
      <c r="A12" s="51" t="s">
        <v>416</v>
      </c>
      <c r="B12" s="51" t="s">
        <v>428</v>
      </c>
      <c r="C12" s="51" t="s">
        <v>429</v>
      </c>
      <c r="D12" s="51" t="s">
        <v>509</v>
      </c>
      <c r="E12" s="51" t="s">
        <v>407</v>
      </c>
      <c r="F12" s="51" t="s">
        <v>408</v>
      </c>
      <c r="G12" s="51" t="s">
        <v>676</v>
      </c>
    </row>
    <row r="13" spans="1:10" x14ac:dyDescent="0.45">
      <c r="A13" t="s">
        <v>398</v>
      </c>
      <c r="B13" s="121">
        <v>42191</v>
      </c>
      <c r="C13" s="121">
        <v>133885</v>
      </c>
      <c r="D13" s="121">
        <v>176076</v>
      </c>
      <c r="E13" s="122">
        <v>-0.14722587165234968</v>
      </c>
      <c r="F13" s="122">
        <v>-0.10544144962783797</v>
      </c>
      <c r="G13" s="122">
        <v>-0.11582245745476827</v>
      </c>
    </row>
    <row r="14" spans="1:10" x14ac:dyDescent="0.45">
      <c r="A14" t="s">
        <v>399</v>
      </c>
      <c r="B14" s="121">
        <v>42309</v>
      </c>
      <c r="C14" s="121">
        <v>93580</v>
      </c>
      <c r="D14" s="121">
        <v>135889</v>
      </c>
      <c r="E14" s="122">
        <v>0.36208228703882561</v>
      </c>
      <c r="F14" s="122">
        <v>-4.9688747169274849E-2</v>
      </c>
      <c r="G14" s="122">
        <v>4.9052379665727397E-2</v>
      </c>
    </row>
    <row r="15" spans="1:10" s="71" customFormat="1" x14ac:dyDescent="0.45">
      <c r="A15" s="71" t="s">
        <v>400</v>
      </c>
      <c r="B15" s="123">
        <v>1161.2053308</v>
      </c>
      <c r="C15" s="123">
        <v>1979.22837168</v>
      </c>
      <c r="D15" s="123">
        <v>3140.4337024799997</v>
      </c>
      <c r="E15" s="128" t="s">
        <v>597</v>
      </c>
      <c r="F15" s="128" t="s">
        <v>597</v>
      </c>
      <c r="G15" s="128" t="s">
        <v>597</v>
      </c>
      <c r="H15"/>
      <c r="I15"/>
      <c r="J15"/>
    </row>
    <row r="16" spans="1:10" x14ac:dyDescent="0.45">
      <c r="A16" t="s">
        <v>401</v>
      </c>
      <c r="B16" s="121">
        <v>6822.8505368000015</v>
      </c>
      <c r="C16" s="121">
        <v>1126.1070138720002</v>
      </c>
      <c r="D16" s="121">
        <v>7948.9575506720012</v>
      </c>
      <c r="E16" s="129" t="s">
        <v>597</v>
      </c>
      <c r="F16" s="129" t="s">
        <v>597</v>
      </c>
      <c r="G16" s="129" t="s">
        <v>597</v>
      </c>
    </row>
    <row r="17" spans="1:10" x14ac:dyDescent="0.45">
      <c r="A17" t="s">
        <v>560</v>
      </c>
      <c r="B17" s="121">
        <v>2845</v>
      </c>
      <c r="C17" s="121">
        <v>0</v>
      </c>
      <c r="D17" s="121">
        <v>2845</v>
      </c>
      <c r="E17" s="122">
        <v>0.23965141612200447</v>
      </c>
      <c r="F17" s="122">
        <v>0</v>
      </c>
      <c r="G17" s="122">
        <v>0.23965141612200447</v>
      </c>
    </row>
    <row r="18" spans="1:10" x14ac:dyDescent="0.45">
      <c r="A18" t="s">
        <v>459</v>
      </c>
      <c r="B18" s="121">
        <v>58</v>
      </c>
      <c r="C18" s="121">
        <v>81</v>
      </c>
      <c r="D18" s="121">
        <v>139</v>
      </c>
      <c r="E18" s="122">
        <v>-6.4516129032258118E-2</v>
      </c>
      <c r="F18" s="122">
        <v>1.2499999999999956E-2</v>
      </c>
      <c r="G18" s="122">
        <v>-2.1126760563380254E-2</v>
      </c>
    </row>
    <row r="19" spans="1:10" s="79" customFormat="1" x14ac:dyDescent="0.45">
      <c r="A19" s="79" t="s">
        <v>265</v>
      </c>
      <c r="B19" s="119">
        <v>95387.055867600007</v>
      </c>
      <c r="C19" s="119">
        <v>230651.335385552</v>
      </c>
      <c r="D19" s="119">
        <v>326038.39125315199</v>
      </c>
      <c r="E19" s="130">
        <v>7.0423972508446564E-3</v>
      </c>
      <c r="F19" s="130">
        <v>-7.703285533708415E-2</v>
      </c>
      <c r="G19" s="130">
        <v>-5.3924615221454308E-2</v>
      </c>
      <c r="H19"/>
      <c r="I19"/>
      <c r="J19"/>
    </row>
    <row r="20" spans="1:10" s="79" customFormat="1" x14ac:dyDescent="0.45">
      <c r="A20" s="84" t="s">
        <v>510</v>
      </c>
      <c r="B20" s="120">
        <v>87400</v>
      </c>
      <c r="C20" s="120">
        <v>227546</v>
      </c>
      <c r="D20" s="120">
        <f>B20+C20</f>
        <v>314946</v>
      </c>
      <c r="E20" s="131">
        <v>5.4394769223345518E-2</v>
      </c>
      <c r="F20" s="131">
        <v>-8.3285324652826787E-2</v>
      </c>
      <c r="G20" s="131">
        <v>-4.8817171177211405E-2</v>
      </c>
      <c r="H20"/>
      <c r="I20"/>
      <c r="J20"/>
    </row>
    <row r="21" spans="1:10" x14ac:dyDescent="0.45">
      <c r="A21" s="50" t="s">
        <v>600</v>
      </c>
      <c r="G21" s="54"/>
    </row>
    <row r="22" spans="1:10" x14ac:dyDescent="0.45">
      <c r="A22" s="50" t="s">
        <v>406</v>
      </c>
    </row>
    <row r="24" spans="1:10" ht="15.75" x14ac:dyDescent="0.55000000000000004">
      <c r="A24" s="51" t="s">
        <v>418</v>
      </c>
      <c r="B24" s="51" t="s">
        <v>419</v>
      </c>
      <c r="C24" s="51" t="s">
        <v>537</v>
      </c>
      <c r="D24" s="51" t="s">
        <v>409</v>
      </c>
      <c r="E24" s="51" t="s">
        <v>410</v>
      </c>
      <c r="F24" s="51" t="s">
        <v>420</v>
      </c>
    </row>
    <row r="25" spans="1:10" x14ac:dyDescent="0.45">
      <c r="A25" t="s">
        <v>398</v>
      </c>
      <c r="B25" s="132">
        <v>13</v>
      </c>
      <c r="C25" s="132">
        <f>368824/1000</f>
        <v>368.82400000000001</v>
      </c>
      <c r="D25" s="132">
        <f>292/1000</f>
        <v>0.29199999999999998</v>
      </c>
      <c r="E25" s="132">
        <f>28565/1000</f>
        <v>28.565000000000001</v>
      </c>
      <c r="F25" s="132">
        <f>1437494/1000</f>
        <v>1437.4939999999999</v>
      </c>
    </row>
    <row r="26" spans="1:10" x14ac:dyDescent="0.45">
      <c r="A26" t="s">
        <v>399</v>
      </c>
      <c r="B26" s="132">
        <v>5</v>
      </c>
      <c r="C26" s="132">
        <f>346416/1000</f>
        <v>346.416</v>
      </c>
      <c r="D26" s="132">
        <f>250/1000</f>
        <v>0.25</v>
      </c>
      <c r="E26" s="132">
        <f>27305/1000</f>
        <v>27.305</v>
      </c>
      <c r="F26" s="132">
        <f>1468568/1000</f>
        <v>1468.568</v>
      </c>
    </row>
    <row r="27" spans="1:10" ht="15" customHeight="1" x14ac:dyDescent="0.45">
      <c r="A27" s="53" t="s">
        <v>411</v>
      </c>
      <c r="B27" s="85"/>
      <c r="C27" s="85"/>
      <c r="D27" s="85"/>
      <c r="E27" s="85"/>
    </row>
    <row r="29" spans="1:10" s="104" customFormat="1" ht="30" x14ac:dyDescent="0.45">
      <c r="A29" s="103" t="s">
        <v>417</v>
      </c>
      <c r="B29" s="103" t="s">
        <v>421</v>
      </c>
      <c r="C29" s="103" t="s">
        <v>422</v>
      </c>
      <c r="D29" s="103" t="s">
        <v>423</v>
      </c>
      <c r="E29" s="103" t="s">
        <v>424</v>
      </c>
      <c r="F29" s="103" t="s">
        <v>425</v>
      </c>
      <c r="G29" s="103" t="s">
        <v>426</v>
      </c>
      <c r="H29" s="103" t="s">
        <v>427</v>
      </c>
      <c r="I29" s="103" t="s">
        <v>511</v>
      </c>
    </row>
    <row r="30" spans="1:10" x14ac:dyDescent="0.45">
      <c r="A30" t="s">
        <v>398</v>
      </c>
      <c r="B30">
        <v>0</v>
      </c>
      <c r="C30">
        <v>407.49999999999994</v>
      </c>
      <c r="D30">
        <v>5213.9930000000004</v>
      </c>
      <c r="E30">
        <v>0</v>
      </c>
      <c r="F30">
        <v>0</v>
      </c>
      <c r="G30">
        <v>1080.9000000000001</v>
      </c>
      <c r="H30" s="111">
        <v>0.19227988009591046</v>
      </c>
      <c r="I30">
        <v>0</v>
      </c>
    </row>
    <row r="31" spans="1:10" x14ac:dyDescent="0.45">
      <c r="A31" t="s">
        <v>399</v>
      </c>
      <c r="B31">
        <v>0</v>
      </c>
      <c r="C31">
        <v>666.80000000000007</v>
      </c>
      <c r="D31">
        <v>1900.0999999999997</v>
      </c>
      <c r="E31">
        <v>0</v>
      </c>
      <c r="F31">
        <v>5.5000000000000009</v>
      </c>
      <c r="G31">
        <v>1145.9000000000001</v>
      </c>
      <c r="H31" s="111">
        <v>0.44545949308039196</v>
      </c>
      <c r="I31">
        <v>0</v>
      </c>
    </row>
    <row r="32" spans="1:10" s="71" customFormat="1" x14ac:dyDescent="0.45">
      <c r="A32" s="71" t="s">
        <v>665</v>
      </c>
      <c r="B32">
        <v>1255</v>
      </c>
      <c r="C32">
        <v>0</v>
      </c>
      <c r="D32">
        <v>26.061</v>
      </c>
      <c r="E32">
        <v>0</v>
      </c>
      <c r="F32">
        <v>0</v>
      </c>
      <c r="G32">
        <v>1996.09</v>
      </c>
      <c r="H32" s="124">
        <v>0.99</v>
      </c>
      <c r="I32">
        <v>0</v>
      </c>
    </row>
    <row r="33" spans="1:9" x14ac:dyDescent="0.45">
      <c r="A33" t="s">
        <v>401</v>
      </c>
      <c r="B33">
        <v>0</v>
      </c>
      <c r="C33" s="132">
        <v>1123.3651400000001</v>
      </c>
      <c r="D33">
        <v>27.1</v>
      </c>
      <c r="E33">
        <v>0</v>
      </c>
      <c r="F33">
        <v>0</v>
      </c>
      <c r="G33">
        <v>609.39</v>
      </c>
      <c r="H33" s="111">
        <v>0.53</v>
      </c>
      <c r="I33">
        <v>0</v>
      </c>
    </row>
    <row r="34" spans="1:9" x14ac:dyDescent="0.45">
      <c r="A34" t="s">
        <v>560</v>
      </c>
      <c r="B34">
        <v>0</v>
      </c>
      <c r="C34">
        <v>0</v>
      </c>
      <c r="D34">
        <v>4.8699999999999992</v>
      </c>
      <c r="E34">
        <v>0</v>
      </c>
      <c r="F34">
        <v>0</v>
      </c>
      <c r="G34">
        <v>0</v>
      </c>
      <c r="H34" s="111">
        <v>0</v>
      </c>
      <c r="I34">
        <v>0</v>
      </c>
    </row>
    <row r="35" spans="1:9" s="79" customFormat="1" x14ac:dyDescent="0.45">
      <c r="A35" s="79" t="s">
        <v>265</v>
      </c>
      <c r="B35" s="79">
        <v>1255</v>
      </c>
      <c r="C35" s="79">
        <v>2197.6651400000001</v>
      </c>
      <c r="D35" s="79">
        <v>7172.1239999999998</v>
      </c>
      <c r="E35" s="79">
        <v>0</v>
      </c>
      <c r="F35" s="79">
        <v>5.5000000000000009</v>
      </c>
      <c r="G35" s="79">
        <v>4832.2800000000007</v>
      </c>
      <c r="H35" s="111">
        <v>0.45457653468868864</v>
      </c>
      <c r="I35" s="79">
        <v>0</v>
      </c>
    </row>
    <row r="36" spans="1:9" ht="15" customHeight="1" x14ac:dyDescent="0.45">
      <c r="A36" s="52" t="s">
        <v>666</v>
      </c>
      <c r="B36" s="52"/>
      <c r="C36" s="52"/>
      <c r="D36" s="52"/>
      <c r="E36" s="52"/>
      <c r="F36" s="52"/>
      <c r="G36" s="52"/>
      <c r="H36" s="52"/>
      <c r="I36" s="52"/>
    </row>
    <row r="37" spans="1:9" x14ac:dyDescent="0.45">
      <c r="A37" s="50" t="s">
        <v>536</v>
      </c>
    </row>
    <row r="39" spans="1:9" x14ac:dyDescent="0.45">
      <c r="A39" s="51" t="s">
        <v>430</v>
      </c>
      <c r="B39" s="51" t="s">
        <v>431</v>
      </c>
      <c r="C39" s="51" t="s">
        <v>432</v>
      </c>
      <c r="D39" s="51" t="s">
        <v>433</v>
      </c>
      <c r="E39" s="51" t="s">
        <v>434</v>
      </c>
      <c r="F39" s="51" t="s">
        <v>435</v>
      </c>
      <c r="G39" s="51" t="s">
        <v>436</v>
      </c>
      <c r="H39" s="51" t="s">
        <v>437</v>
      </c>
    </row>
    <row r="40" spans="1:9" x14ac:dyDescent="0.45">
      <c r="A40" t="s">
        <v>398</v>
      </c>
      <c r="B40" s="132">
        <v>0</v>
      </c>
      <c r="C40" s="132">
        <v>0</v>
      </c>
      <c r="D40" s="132">
        <v>0</v>
      </c>
      <c r="E40" s="132">
        <v>152.87</v>
      </c>
      <c r="F40" s="132">
        <v>0</v>
      </c>
      <c r="G40" s="132">
        <v>91.5</v>
      </c>
      <c r="H40" s="132">
        <v>0</v>
      </c>
    </row>
    <row r="41" spans="1:9" x14ac:dyDescent="0.45">
      <c r="A41" t="s">
        <v>399</v>
      </c>
      <c r="B41" s="132">
        <v>0</v>
      </c>
      <c r="C41" s="132">
        <v>0</v>
      </c>
      <c r="D41" s="132">
        <v>0</v>
      </c>
      <c r="E41" s="132">
        <v>203.4</v>
      </c>
      <c r="F41" s="132">
        <v>41.8</v>
      </c>
      <c r="G41" s="132">
        <v>41.8</v>
      </c>
      <c r="H41" s="132">
        <v>0</v>
      </c>
    </row>
    <row r="42" spans="1:9" s="71" customFormat="1" x14ac:dyDescent="0.45">
      <c r="A42" s="71" t="s">
        <v>400</v>
      </c>
      <c r="B42" s="132">
        <v>0</v>
      </c>
      <c r="C42" s="132">
        <v>1255</v>
      </c>
      <c r="D42" s="132">
        <v>1655.3489999999999</v>
      </c>
      <c r="E42" s="132">
        <v>106.768</v>
      </c>
      <c r="F42" s="132">
        <v>0</v>
      </c>
      <c r="G42" s="132">
        <v>0</v>
      </c>
      <c r="H42" s="132">
        <v>26.021000000000001</v>
      </c>
    </row>
    <row r="43" spans="1:9" x14ac:dyDescent="0.45">
      <c r="A43" t="s">
        <v>401</v>
      </c>
      <c r="B43" s="133">
        <v>0</v>
      </c>
      <c r="C43" s="133">
        <v>0</v>
      </c>
      <c r="D43" s="133">
        <v>0.56999999999999995</v>
      </c>
      <c r="E43" s="133">
        <v>8.52</v>
      </c>
      <c r="F43" s="133">
        <v>0</v>
      </c>
      <c r="G43" s="133">
        <v>0</v>
      </c>
      <c r="H43" s="133">
        <v>1141.26</v>
      </c>
    </row>
    <row r="44" spans="1:9" x14ac:dyDescent="0.45">
      <c r="A44" t="s">
        <v>560</v>
      </c>
      <c r="B44" s="132">
        <v>0</v>
      </c>
      <c r="C44" s="132">
        <v>0</v>
      </c>
      <c r="D44" s="132">
        <v>0</v>
      </c>
      <c r="E44" s="132">
        <v>7.5185000000000004</v>
      </c>
      <c r="F44" s="132">
        <v>0</v>
      </c>
      <c r="G44" s="132">
        <v>0</v>
      </c>
      <c r="H44" s="132">
        <v>0</v>
      </c>
    </row>
    <row r="45" spans="1:9" s="79" customFormat="1" x14ac:dyDescent="0.45">
      <c r="A45" s="79" t="s">
        <v>265</v>
      </c>
      <c r="B45" s="86">
        <f>SUM(B40:B44)</f>
        <v>0</v>
      </c>
      <c r="C45" s="86">
        <f t="shared" ref="C45:H45" si="0">SUM(C40:C44)</f>
        <v>1255</v>
      </c>
      <c r="D45" s="86">
        <f t="shared" si="0"/>
        <v>1655.9189999999999</v>
      </c>
      <c r="E45" s="86">
        <f t="shared" si="0"/>
        <v>479.07650000000001</v>
      </c>
      <c r="F45" s="86">
        <f t="shared" si="0"/>
        <v>41.8</v>
      </c>
      <c r="G45" s="86">
        <f t="shared" si="0"/>
        <v>133.30000000000001</v>
      </c>
      <c r="H45" s="86">
        <f t="shared" si="0"/>
        <v>1167.2809999999999</v>
      </c>
    </row>
    <row r="46" spans="1:9" ht="15" customHeight="1" x14ac:dyDescent="0.45">
      <c r="A46" s="53" t="s">
        <v>110</v>
      </c>
      <c r="B46" s="53"/>
      <c r="C46" s="53"/>
      <c r="D46" s="53"/>
      <c r="E46" s="53"/>
    </row>
    <row r="48" spans="1:9" x14ac:dyDescent="0.45">
      <c r="A48" s="51" t="s">
        <v>438</v>
      </c>
      <c r="B48" s="51" t="s">
        <v>112</v>
      </c>
      <c r="C48" s="51" t="s">
        <v>115</v>
      </c>
      <c r="D48" s="51" t="s">
        <v>118</v>
      </c>
      <c r="E48" s="51" t="s">
        <v>121</v>
      </c>
      <c r="F48" s="51" t="s">
        <v>125</v>
      </c>
      <c r="G48" s="51" t="s">
        <v>128</v>
      </c>
    </row>
    <row r="49" spans="1:7" x14ac:dyDescent="0.45">
      <c r="A49" t="s">
        <v>398</v>
      </c>
      <c r="B49" s="132">
        <v>1086507</v>
      </c>
      <c r="C49" s="132">
        <v>5327542</v>
      </c>
      <c r="D49" s="132">
        <v>4241035</v>
      </c>
      <c r="E49" s="132">
        <v>17025.07</v>
      </c>
      <c r="F49" s="132">
        <v>512.29999999999995</v>
      </c>
      <c r="G49" s="132"/>
    </row>
    <row r="50" spans="1:7" x14ac:dyDescent="0.45">
      <c r="A50" t="s">
        <v>399</v>
      </c>
      <c r="B50" s="132">
        <v>444230</v>
      </c>
      <c r="C50" s="132">
        <v>7587850</v>
      </c>
      <c r="D50" s="132">
        <v>4235790</v>
      </c>
      <c r="E50" s="132">
        <v>14428.347</v>
      </c>
      <c r="F50" s="132">
        <v>285.2</v>
      </c>
      <c r="G50" s="132">
        <v>2899</v>
      </c>
    </row>
    <row r="51" spans="1:7" s="71" customFormat="1" x14ac:dyDescent="0.45">
      <c r="A51" s="71" t="s">
        <v>400</v>
      </c>
      <c r="B51" s="133">
        <v>0</v>
      </c>
      <c r="C51" s="133">
        <v>15109</v>
      </c>
      <c r="D51" s="133">
        <v>15109</v>
      </c>
      <c r="E51" s="133">
        <v>515.41600000000005</v>
      </c>
      <c r="F51" s="133">
        <v>6.8810000000000002</v>
      </c>
      <c r="G51" s="133">
        <v>0</v>
      </c>
    </row>
    <row r="52" spans="1:7" x14ac:dyDescent="0.45">
      <c r="A52" t="s">
        <v>401</v>
      </c>
      <c r="B52" s="132">
        <v>266889</v>
      </c>
      <c r="C52" s="132">
        <v>952957</v>
      </c>
      <c r="D52" s="132">
        <v>686068</v>
      </c>
      <c r="E52" s="132">
        <v>1572.884</v>
      </c>
      <c r="F52" s="132">
        <v>24.952999999999999</v>
      </c>
      <c r="G52" s="132">
        <v>24.798999999999999</v>
      </c>
    </row>
    <row r="53" spans="1:7" x14ac:dyDescent="0.45">
      <c r="A53" t="s">
        <v>560</v>
      </c>
      <c r="B53" s="132">
        <v>0</v>
      </c>
      <c r="C53" s="132">
        <v>0</v>
      </c>
      <c r="D53" s="132">
        <v>0</v>
      </c>
      <c r="E53" s="132">
        <v>481.86</v>
      </c>
      <c r="F53" s="132">
        <v>7.2</v>
      </c>
      <c r="G53" s="132">
        <v>0</v>
      </c>
    </row>
    <row r="54" spans="1:7" s="79" customFormat="1" x14ac:dyDescent="0.45">
      <c r="A54" s="79" t="s">
        <v>265</v>
      </c>
      <c r="B54" s="86">
        <v>1797626</v>
      </c>
      <c r="C54" s="86">
        <v>13883458</v>
      </c>
      <c r="D54" s="86">
        <v>9178002</v>
      </c>
      <c r="E54" s="86">
        <v>34023.577000000005</v>
      </c>
      <c r="F54" s="86">
        <v>836.53399999999999</v>
      </c>
      <c r="G54" s="86">
        <v>2923.799</v>
      </c>
    </row>
    <row r="56" spans="1:7" x14ac:dyDescent="0.45">
      <c r="A56" s="51" t="s">
        <v>439</v>
      </c>
      <c r="B56" s="51" t="s">
        <v>132</v>
      </c>
      <c r="C56" s="51" t="s">
        <v>521</v>
      </c>
      <c r="D56" s="51" t="s">
        <v>139</v>
      </c>
      <c r="E56" s="51" t="s">
        <v>142</v>
      </c>
      <c r="F56" s="51" t="s">
        <v>145</v>
      </c>
      <c r="G56" s="51" t="s">
        <v>147</v>
      </c>
    </row>
    <row r="57" spans="1:7" x14ac:dyDescent="0.45">
      <c r="A57" t="s">
        <v>398</v>
      </c>
      <c r="B57" s="132">
        <v>1948.0730000000001</v>
      </c>
      <c r="C57" s="132">
        <v>0</v>
      </c>
      <c r="D57" s="132">
        <v>504.5</v>
      </c>
      <c r="E57" s="132">
        <v>313.09999999999997</v>
      </c>
      <c r="F57" s="132">
        <v>0</v>
      </c>
      <c r="G57" s="132">
        <v>68.150000000000006</v>
      </c>
    </row>
    <row r="58" spans="1:7" x14ac:dyDescent="0.45">
      <c r="A58" t="s">
        <v>399</v>
      </c>
      <c r="B58" s="132">
        <v>537.95000000000005</v>
      </c>
      <c r="C58" s="132">
        <v>0</v>
      </c>
      <c r="D58" s="132">
        <v>1537.3899999999999</v>
      </c>
      <c r="E58" s="132">
        <v>0</v>
      </c>
      <c r="F58" s="132">
        <v>0</v>
      </c>
      <c r="G58" s="132">
        <v>511.3</v>
      </c>
    </row>
    <row r="59" spans="1:7" s="71" customFormat="1" x14ac:dyDescent="0.45">
      <c r="A59" s="71" t="s">
        <v>637</v>
      </c>
      <c r="B59" s="132">
        <v>120.32</v>
      </c>
      <c r="C59" s="132">
        <v>3770</v>
      </c>
      <c r="D59" s="132">
        <v>143.68</v>
      </c>
      <c r="E59" s="132">
        <v>0</v>
      </c>
      <c r="F59" s="132">
        <v>0</v>
      </c>
      <c r="G59" s="132">
        <v>58.9</v>
      </c>
    </row>
    <row r="60" spans="1:7" x14ac:dyDescent="0.45">
      <c r="A60" t="s">
        <v>401</v>
      </c>
      <c r="B60" s="132">
        <v>66</v>
      </c>
      <c r="C60" s="132">
        <v>18790</v>
      </c>
      <c r="D60" s="132">
        <v>140.65</v>
      </c>
      <c r="E60" s="132">
        <v>0</v>
      </c>
      <c r="F60" s="132">
        <v>0</v>
      </c>
      <c r="G60" s="132">
        <v>183.93</v>
      </c>
    </row>
    <row r="61" spans="1:7" x14ac:dyDescent="0.45">
      <c r="A61" t="s">
        <v>560</v>
      </c>
      <c r="B61" s="132">
        <v>1.3000000000000003</v>
      </c>
      <c r="C61" s="132">
        <v>0</v>
      </c>
      <c r="D61" s="132">
        <v>171</v>
      </c>
      <c r="E61" s="132">
        <v>0</v>
      </c>
      <c r="F61" s="132">
        <v>0</v>
      </c>
      <c r="G61" s="132">
        <v>0</v>
      </c>
    </row>
    <row r="62" spans="1:7" s="79" customFormat="1" x14ac:dyDescent="0.45">
      <c r="A62" s="79" t="s">
        <v>265</v>
      </c>
      <c r="B62" s="86">
        <v>2673.6430000000005</v>
      </c>
      <c r="C62" s="86">
        <v>22560</v>
      </c>
      <c r="D62" s="86">
        <v>2497.2199999999998</v>
      </c>
      <c r="E62" s="86">
        <v>313.09999999999997</v>
      </c>
      <c r="F62" s="86">
        <v>0</v>
      </c>
      <c r="G62" s="86">
        <v>822.28</v>
      </c>
    </row>
    <row r="64" spans="1:7" x14ac:dyDescent="0.45">
      <c r="A64" s="51" t="s">
        <v>440</v>
      </c>
      <c r="B64" s="51" t="s">
        <v>442</v>
      </c>
      <c r="C64" s="51" t="s">
        <v>443</v>
      </c>
      <c r="D64" s="51" t="s">
        <v>444</v>
      </c>
      <c r="E64" s="51" t="s">
        <v>445</v>
      </c>
    </row>
    <row r="65" spans="1:7" x14ac:dyDescent="0.45">
      <c r="A65" t="s">
        <v>398</v>
      </c>
      <c r="B65" s="132">
        <v>11401</v>
      </c>
      <c r="C65" s="132">
        <v>2048</v>
      </c>
      <c r="D65" s="132">
        <v>1.93</v>
      </c>
      <c r="E65" s="132">
        <v>2.04</v>
      </c>
    </row>
    <row r="66" spans="1:7" x14ac:dyDescent="0.45">
      <c r="A66" t="s">
        <v>399</v>
      </c>
      <c r="B66" s="132">
        <v>44143.49</v>
      </c>
      <c r="C66" s="132">
        <v>11633</v>
      </c>
      <c r="D66" s="132">
        <v>92.87</v>
      </c>
      <c r="E66" s="132">
        <v>10.16</v>
      </c>
    </row>
    <row r="67" spans="1:7" s="71" customFormat="1" x14ac:dyDescent="0.45">
      <c r="A67" s="71" t="s">
        <v>400</v>
      </c>
      <c r="B67" s="133">
        <v>401</v>
      </c>
      <c r="C67" s="133">
        <v>148</v>
      </c>
      <c r="D67" s="133">
        <v>0</v>
      </c>
      <c r="E67" s="133">
        <v>0</v>
      </c>
    </row>
    <row r="68" spans="1:7" x14ac:dyDescent="0.45">
      <c r="A68" t="s">
        <v>401</v>
      </c>
      <c r="B68" s="132">
        <v>509</v>
      </c>
      <c r="C68" s="132">
        <v>160</v>
      </c>
      <c r="D68" s="132">
        <v>0</v>
      </c>
      <c r="E68" s="132">
        <v>0</v>
      </c>
    </row>
    <row r="69" spans="1:7" x14ac:dyDescent="0.45">
      <c r="A69" t="s">
        <v>560</v>
      </c>
      <c r="B69" s="132">
        <v>12931.47466</v>
      </c>
      <c r="C69" s="132">
        <v>118.7</v>
      </c>
      <c r="D69" s="132">
        <v>118.7</v>
      </c>
      <c r="E69" s="132">
        <v>0</v>
      </c>
    </row>
    <row r="70" spans="1:7" s="79" customFormat="1" x14ac:dyDescent="0.45">
      <c r="A70" s="79" t="s">
        <v>265</v>
      </c>
      <c r="B70" s="86">
        <v>69385.964659999998</v>
      </c>
      <c r="C70" s="86">
        <v>14107.7</v>
      </c>
      <c r="D70" s="86">
        <v>213.5</v>
      </c>
      <c r="E70" s="86">
        <v>12.2</v>
      </c>
    </row>
    <row r="72" spans="1:7" x14ac:dyDescent="0.45">
      <c r="A72" s="51" t="s">
        <v>441</v>
      </c>
      <c r="B72" s="51" t="s">
        <v>161</v>
      </c>
      <c r="C72" s="51" t="s">
        <v>165</v>
      </c>
      <c r="D72" s="51" t="s">
        <v>448</v>
      </c>
    </row>
    <row r="73" spans="1:7" x14ac:dyDescent="0.45">
      <c r="A73" t="s">
        <v>398</v>
      </c>
      <c r="B73">
        <v>1000</v>
      </c>
      <c r="C73">
        <v>0</v>
      </c>
      <c r="D73">
        <v>0</v>
      </c>
    </row>
    <row r="74" spans="1:7" x14ac:dyDescent="0.45">
      <c r="A74" t="s">
        <v>399</v>
      </c>
      <c r="B74">
        <v>0</v>
      </c>
      <c r="C74">
        <v>0</v>
      </c>
      <c r="D74">
        <v>1</v>
      </c>
    </row>
    <row r="75" spans="1:7" s="71" customFormat="1" x14ac:dyDescent="0.45">
      <c r="A75" s="71" t="s">
        <v>400</v>
      </c>
      <c r="B75" s="71">
        <v>0</v>
      </c>
      <c r="C75" s="71">
        <v>0</v>
      </c>
      <c r="D75" s="71">
        <v>0</v>
      </c>
      <c r="E75"/>
      <c r="F75"/>
      <c r="G75"/>
    </row>
    <row r="76" spans="1:7" x14ac:dyDescent="0.45">
      <c r="A76" t="s">
        <v>401</v>
      </c>
      <c r="B76">
        <v>0</v>
      </c>
      <c r="C76">
        <v>0</v>
      </c>
      <c r="D76">
        <v>0</v>
      </c>
    </row>
    <row r="77" spans="1:7" x14ac:dyDescent="0.45">
      <c r="A77" t="s">
        <v>560</v>
      </c>
      <c r="B77">
        <v>0</v>
      </c>
      <c r="C77">
        <v>0</v>
      </c>
      <c r="D77">
        <v>0</v>
      </c>
    </row>
    <row r="78" spans="1:7" s="79" customFormat="1" x14ac:dyDescent="0.45">
      <c r="A78" s="79" t="s">
        <v>265</v>
      </c>
      <c r="B78" s="79">
        <f>SUM(B73:B77)</f>
        <v>1000</v>
      </c>
      <c r="C78" s="79">
        <f t="shared" ref="C78:D78" si="1">SUM(C73:C77)</f>
        <v>0</v>
      </c>
      <c r="D78" s="79">
        <f t="shared" si="1"/>
        <v>1</v>
      </c>
      <c r="E78"/>
      <c r="F78"/>
      <c r="G78"/>
    </row>
    <row r="84" spans="3:3" x14ac:dyDescent="0.45">
      <c r="C84" s="93"/>
    </row>
    <row r="85" spans="3:3" x14ac:dyDescent="0.45">
      <c r="C85" s="93"/>
    </row>
    <row r="86" spans="3:3" x14ac:dyDescent="0.45">
      <c r="C86" s="93"/>
    </row>
    <row r="87" spans="3:3" x14ac:dyDescent="0.45">
      <c r="C87" s="93"/>
    </row>
    <row r="88" spans="3:3" x14ac:dyDescent="0.45">
      <c r="C88" s="93"/>
    </row>
    <row r="89" spans="3:3" x14ac:dyDescent="0.45">
      <c r="C89" s="93"/>
    </row>
    <row r="90" spans="3:3" x14ac:dyDescent="0.45">
      <c r="C90" s="93"/>
    </row>
    <row r="91" spans="3:3" x14ac:dyDescent="0.45">
      <c r="C91" s="93"/>
    </row>
    <row r="92" spans="3:3" x14ac:dyDescent="0.45">
      <c r="C92" s="93"/>
    </row>
    <row r="93" spans="3:3" x14ac:dyDescent="0.45">
      <c r="C93" s="93"/>
    </row>
    <row r="94" spans="3:3" x14ac:dyDescent="0.45">
      <c r="C94" s="93"/>
    </row>
    <row r="95" spans="3:3" x14ac:dyDescent="0.45">
      <c r="C95" s="93"/>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3817-121B-4E05-9638-EF8A501CCAE8}">
  <sheetPr>
    <tabColor rgb="FF00B0F0"/>
  </sheetPr>
  <dimension ref="A1:W144"/>
  <sheetViews>
    <sheetView tabSelected="1" topLeftCell="A33" zoomScale="85" zoomScaleNormal="85" workbookViewId="0">
      <selection activeCell="F53" sqref="F53"/>
    </sheetView>
  </sheetViews>
  <sheetFormatPr defaultRowHeight="14.25" x14ac:dyDescent="0.45"/>
  <cols>
    <col min="1" max="1" width="83.59765625" bestFit="1" customWidth="1"/>
    <col min="2" max="10" width="18.265625" customWidth="1"/>
    <col min="11" max="14" width="18.3984375" customWidth="1"/>
    <col min="15" max="22" width="11.86328125" customWidth="1"/>
  </cols>
  <sheetData>
    <row r="1" spans="1:6" x14ac:dyDescent="0.45">
      <c r="A1" s="51" t="s">
        <v>449</v>
      </c>
      <c r="B1" s="51">
        <v>2022</v>
      </c>
      <c r="C1" s="51">
        <v>2021</v>
      </c>
      <c r="D1" s="51">
        <v>2020</v>
      </c>
      <c r="E1" s="51">
        <v>2019</v>
      </c>
      <c r="F1" s="51">
        <v>2018</v>
      </c>
    </row>
    <row r="2" spans="1:6" x14ac:dyDescent="0.45">
      <c r="A2" t="s">
        <v>181</v>
      </c>
      <c r="B2">
        <v>0</v>
      </c>
      <c r="C2">
        <v>0</v>
      </c>
      <c r="D2">
        <v>0</v>
      </c>
      <c r="E2">
        <v>0</v>
      </c>
      <c r="F2">
        <v>0</v>
      </c>
    </row>
    <row r="3" spans="1:6" x14ac:dyDescent="0.45">
      <c r="A3" t="s">
        <v>183</v>
      </c>
      <c r="B3">
        <v>0</v>
      </c>
      <c r="C3">
        <v>1</v>
      </c>
      <c r="D3">
        <v>0</v>
      </c>
      <c r="E3">
        <v>1</v>
      </c>
      <c r="F3">
        <v>0</v>
      </c>
    </row>
    <row r="4" spans="1:6" x14ac:dyDescent="0.45">
      <c r="A4" t="s">
        <v>452</v>
      </c>
      <c r="B4" s="110">
        <v>6.99</v>
      </c>
      <c r="C4">
        <v>4.4000000000000004</v>
      </c>
      <c r="D4">
        <v>5.29</v>
      </c>
      <c r="E4">
        <v>7.52</v>
      </c>
      <c r="F4">
        <v>7.24</v>
      </c>
    </row>
    <row r="5" spans="1:6" x14ac:dyDescent="0.45">
      <c r="A5" t="s">
        <v>451</v>
      </c>
      <c r="B5">
        <v>1.06</v>
      </c>
      <c r="C5">
        <v>0.42</v>
      </c>
      <c r="D5">
        <v>1.32</v>
      </c>
      <c r="E5">
        <v>1.54</v>
      </c>
      <c r="F5">
        <v>0.93</v>
      </c>
    </row>
    <row r="6" spans="1:6" ht="15.75" x14ac:dyDescent="0.45">
      <c r="A6" t="s">
        <v>540</v>
      </c>
      <c r="B6">
        <v>58</v>
      </c>
      <c r="C6">
        <v>39</v>
      </c>
      <c r="D6">
        <v>39</v>
      </c>
      <c r="E6">
        <v>38</v>
      </c>
      <c r="F6">
        <v>63</v>
      </c>
    </row>
    <row r="7" spans="1:6" x14ac:dyDescent="0.45">
      <c r="A7" s="50" t="s">
        <v>450</v>
      </c>
    </row>
    <row r="8" spans="1:6" x14ac:dyDescent="0.45">
      <c r="A8" s="50" t="s">
        <v>732</v>
      </c>
    </row>
    <row r="10" spans="1:6" x14ac:dyDescent="0.45">
      <c r="A10" s="51" t="s">
        <v>466</v>
      </c>
      <c r="B10" s="56" t="s">
        <v>26</v>
      </c>
      <c r="C10" s="110"/>
    </row>
    <row r="11" spans="1:6" x14ac:dyDescent="0.45">
      <c r="A11" s="148" t="s">
        <v>544</v>
      </c>
      <c r="B11" s="149">
        <v>0.77</v>
      </c>
    </row>
    <row r="12" spans="1:6" x14ac:dyDescent="0.45">
      <c r="A12" s="71" t="s">
        <v>576</v>
      </c>
      <c r="B12" s="150" t="s">
        <v>614</v>
      </c>
    </row>
    <row r="13" spans="1:6" x14ac:dyDescent="0.45">
      <c r="A13" s="71" t="s">
        <v>604</v>
      </c>
      <c r="B13" s="124">
        <v>0.81</v>
      </c>
    </row>
    <row r="14" spans="1:6" x14ac:dyDescent="0.45">
      <c r="A14" s="71" t="s">
        <v>605</v>
      </c>
      <c r="B14" s="124">
        <v>0.82</v>
      </c>
    </row>
    <row r="15" spans="1:6" x14ac:dyDescent="0.45">
      <c r="A15" s="71" t="s">
        <v>603</v>
      </c>
      <c r="B15" s="124">
        <v>0.79</v>
      </c>
    </row>
    <row r="17" spans="1:23" x14ac:dyDescent="0.45">
      <c r="A17" s="91"/>
      <c r="B17" s="261" t="s">
        <v>627</v>
      </c>
      <c r="C17" s="261"/>
      <c r="D17" s="261" t="s">
        <v>628</v>
      </c>
      <c r="E17" s="261"/>
      <c r="F17" s="261" t="s">
        <v>629</v>
      </c>
      <c r="G17" s="261"/>
      <c r="H17" s="261" t="s">
        <v>630</v>
      </c>
      <c r="I17" s="261"/>
      <c r="J17" s="268" t="s">
        <v>626</v>
      </c>
      <c r="K17" s="258" t="s">
        <v>631</v>
      </c>
      <c r="L17" s="259" t="s">
        <v>632</v>
      </c>
      <c r="M17" s="259" t="s">
        <v>633</v>
      </c>
      <c r="N17" s="259" t="s">
        <v>634</v>
      </c>
      <c r="O17" s="266" t="s">
        <v>200</v>
      </c>
      <c r="P17" s="261"/>
      <c r="Q17" s="261"/>
      <c r="R17" s="267"/>
      <c r="S17" s="259" t="s">
        <v>455</v>
      </c>
      <c r="T17" s="262" t="s">
        <v>635</v>
      </c>
      <c r="U17" s="263"/>
      <c r="V17" s="264"/>
    </row>
    <row r="18" spans="1:23" x14ac:dyDescent="0.45">
      <c r="A18" s="51" t="s">
        <v>729</v>
      </c>
      <c r="B18" s="58" t="s">
        <v>453</v>
      </c>
      <c r="C18" s="58" t="s">
        <v>454</v>
      </c>
      <c r="D18" s="58" t="s">
        <v>453</v>
      </c>
      <c r="E18" s="58" t="s">
        <v>454</v>
      </c>
      <c r="F18" s="58" t="s">
        <v>453</v>
      </c>
      <c r="G18" s="58" t="s">
        <v>454</v>
      </c>
      <c r="H18" s="58" t="s">
        <v>453</v>
      </c>
      <c r="I18" s="58" t="s">
        <v>454</v>
      </c>
      <c r="J18" s="269"/>
      <c r="K18" s="260"/>
      <c r="L18" s="265"/>
      <c r="M18" s="265"/>
      <c r="N18" s="265"/>
      <c r="O18" s="59" t="s">
        <v>453</v>
      </c>
      <c r="P18" s="58" t="s">
        <v>454</v>
      </c>
      <c r="Q18" s="58" t="s">
        <v>621</v>
      </c>
      <c r="R18" s="60" t="s">
        <v>265</v>
      </c>
      <c r="S18" s="265"/>
      <c r="T18" s="59" t="s">
        <v>456</v>
      </c>
      <c r="U18" s="58" t="s">
        <v>457</v>
      </c>
      <c r="V18" s="60" t="s">
        <v>458</v>
      </c>
    </row>
    <row r="19" spans="1:23" x14ac:dyDescent="0.45">
      <c r="A19" t="s">
        <v>398</v>
      </c>
      <c r="B19">
        <v>191</v>
      </c>
      <c r="C19">
        <v>48</v>
      </c>
      <c r="D19">
        <v>5</v>
      </c>
      <c r="E19">
        <v>4</v>
      </c>
      <c r="F19">
        <v>31</v>
      </c>
      <c r="G19">
        <v>16</v>
      </c>
      <c r="H19">
        <v>5</v>
      </c>
      <c r="I19">
        <v>3</v>
      </c>
      <c r="J19">
        <v>303</v>
      </c>
      <c r="K19" s="134">
        <v>305</v>
      </c>
      <c r="L19" s="111">
        <v>0.15770423991726989</v>
      </c>
      <c r="M19">
        <v>112</v>
      </c>
      <c r="N19" s="111">
        <v>5.7911065149948295E-2</v>
      </c>
      <c r="O19" s="135">
        <v>1396</v>
      </c>
      <c r="P19">
        <v>234</v>
      </c>
      <c r="Q19">
        <v>1</v>
      </c>
      <c r="R19" s="136">
        <v>1631</v>
      </c>
      <c r="S19" s="137">
        <v>1934</v>
      </c>
      <c r="T19" s="134">
        <v>139</v>
      </c>
      <c r="U19">
        <v>1452</v>
      </c>
      <c r="V19" s="138">
        <v>466</v>
      </c>
    </row>
    <row r="20" spans="1:23" x14ac:dyDescent="0.45">
      <c r="A20" t="s">
        <v>399</v>
      </c>
      <c r="B20">
        <v>217</v>
      </c>
      <c r="C20">
        <v>49</v>
      </c>
      <c r="D20">
        <v>1</v>
      </c>
      <c r="E20">
        <v>3</v>
      </c>
      <c r="F20">
        <v>15</v>
      </c>
      <c r="G20">
        <v>9</v>
      </c>
      <c r="H20">
        <v>3</v>
      </c>
      <c r="I20">
        <v>0</v>
      </c>
      <c r="J20">
        <v>297</v>
      </c>
      <c r="K20" s="134">
        <v>241</v>
      </c>
      <c r="L20" s="111">
        <v>0.12487046632124352</v>
      </c>
      <c r="M20">
        <v>76</v>
      </c>
      <c r="N20" s="111">
        <v>3.9378238341968914E-2</v>
      </c>
      <c r="O20" s="134">
        <v>1452</v>
      </c>
      <c r="P20">
        <v>180</v>
      </c>
      <c r="Q20">
        <v>1</v>
      </c>
      <c r="R20" s="136">
        <v>1633</v>
      </c>
      <c r="S20" s="137">
        <v>1930</v>
      </c>
      <c r="T20" s="134">
        <v>251</v>
      </c>
      <c r="U20">
        <v>575</v>
      </c>
      <c r="V20" s="138">
        <v>602</v>
      </c>
    </row>
    <row r="21" spans="1:23" x14ac:dyDescent="0.45">
      <c r="A21" s="71" t="s">
        <v>400</v>
      </c>
      <c r="B21">
        <v>129</v>
      </c>
      <c r="C21">
        <v>40</v>
      </c>
      <c r="D21">
        <v>0</v>
      </c>
      <c r="E21">
        <v>0</v>
      </c>
      <c r="F21">
        <v>0</v>
      </c>
      <c r="G21">
        <v>0</v>
      </c>
      <c r="H21">
        <v>0</v>
      </c>
      <c r="I21">
        <v>0</v>
      </c>
      <c r="J21">
        <v>169</v>
      </c>
      <c r="K21" s="134">
        <v>40</v>
      </c>
      <c r="L21" s="111">
        <v>0.14134275618374559</v>
      </c>
      <c r="M21">
        <v>0</v>
      </c>
      <c r="N21" s="111">
        <v>0</v>
      </c>
      <c r="O21" s="134">
        <v>87</v>
      </c>
      <c r="P21">
        <v>27</v>
      </c>
      <c r="R21" s="138">
        <v>114</v>
      </c>
      <c r="S21">
        <v>283</v>
      </c>
      <c r="T21" s="134">
        <v>35</v>
      </c>
      <c r="U21">
        <v>107</v>
      </c>
      <c r="V21" s="138">
        <v>27</v>
      </c>
    </row>
    <row r="22" spans="1:23" x14ac:dyDescent="0.45">
      <c r="A22" t="s">
        <v>401</v>
      </c>
      <c r="B22">
        <v>313</v>
      </c>
      <c r="C22">
        <v>60</v>
      </c>
      <c r="D22">
        <v>0</v>
      </c>
      <c r="E22">
        <v>0</v>
      </c>
      <c r="F22">
        <v>0</v>
      </c>
      <c r="G22">
        <v>0</v>
      </c>
      <c r="H22">
        <v>0</v>
      </c>
      <c r="I22">
        <v>0</v>
      </c>
      <c r="J22">
        <v>373</v>
      </c>
      <c r="K22" s="134">
        <v>60</v>
      </c>
      <c r="L22" s="111">
        <v>0.05</v>
      </c>
      <c r="M22">
        <v>0</v>
      </c>
      <c r="N22" s="111">
        <v>0</v>
      </c>
      <c r="O22" s="134">
        <v>782</v>
      </c>
      <c r="P22">
        <v>45</v>
      </c>
      <c r="R22" s="138">
        <v>827</v>
      </c>
      <c r="S22">
        <v>1200</v>
      </c>
      <c r="T22" s="134">
        <v>73</v>
      </c>
      <c r="U22">
        <v>225</v>
      </c>
      <c r="V22" s="138">
        <v>40</v>
      </c>
    </row>
    <row r="23" spans="1:23" x14ac:dyDescent="0.45">
      <c r="A23" t="s">
        <v>560</v>
      </c>
      <c r="B23">
        <v>34</v>
      </c>
      <c r="C23">
        <v>23</v>
      </c>
      <c r="D23">
        <v>1</v>
      </c>
      <c r="E23">
        <v>2</v>
      </c>
      <c r="F23">
        <v>2</v>
      </c>
      <c r="G23">
        <v>1</v>
      </c>
      <c r="H23">
        <v>1</v>
      </c>
      <c r="I23">
        <v>0</v>
      </c>
      <c r="J23">
        <v>64</v>
      </c>
      <c r="K23" s="134">
        <v>46</v>
      </c>
      <c r="L23" s="111">
        <v>0.31944444444444442</v>
      </c>
      <c r="M23">
        <v>1</v>
      </c>
      <c r="N23" s="111">
        <v>6.9444444444444441E-3</v>
      </c>
      <c r="O23" s="134">
        <v>60</v>
      </c>
      <c r="P23">
        <v>20</v>
      </c>
      <c r="Q23">
        <v>0</v>
      </c>
      <c r="R23" s="136">
        <v>80</v>
      </c>
      <c r="S23" s="137">
        <v>144</v>
      </c>
      <c r="T23" s="134">
        <v>0</v>
      </c>
      <c r="U23">
        <v>37</v>
      </c>
      <c r="V23" s="138">
        <v>62</v>
      </c>
    </row>
    <row r="24" spans="1:23" x14ac:dyDescent="0.45">
      <c r="A24" t="s">
        <v>459</v>
      </c>
      <c r="B24">
        <v>88</v>
      </c>
      <c r="C24">
        <v>54</v>
      </c>
      <c r="D24">
        <v>0</v>
      </c>
      <c r="E24">
        <v>4</v>
      </c>
      <c r="F24">
        <v>10</v>
      </c>
      <c r="G24">
        <v>10</v>
      </c>
      <c r="H24">
        <v>2</v>
      </c>
      <c r="I24">
        <v>2</v>
      </c>
      <c r="J24">
        <v>170</v>
      </c>
      <c r="K24" s="134">
        <v>81</v>
      </c>
      <c r="L24" s="111">
        <v>0.39901477832512317</v>
      </c>
      <c r="M24">
        <v>0</v>
      </c>
      <c r="N24" s="111">
        <v>0</v>
      </c>
      <c r="O24" s="139">
        <v>22</v>
      </c>
      <c r="P24">
        <v>11</v>
      </c>
      <c r="Q24">
        <v>0</v>
      </c>
      <c r="R24" s="136">
        <v>33</v>
      </c>
      <c r="S24" s="137">
        <v>203</v>
      </c>
      <c r="T24" s="134">
        <v>136</v>
      </c>
      <c r="U24">
        <v>155</v>
      </c>
      <c r="V24" s="138">
        <v>48</v>
      </c>
    </row>
    <row r="25" spans="1:23" s="79" customFormat="1" ht="14.25" customHeight="1" x14ac:dyDescent="0.45">
      <c r="A25" s="79" t="s">
        <v>265</v>
      </c>
      <c r="B25" s="79">
        <v>972</v>
      </c>
      <c r="C25" s="79">
        <v>274</v>
      </c>
      <c r="D25" s="79">
        <v>7</v>
      </c>
      <c r="E25" s="79">
        <v>13</v>
      </c>
      <c r="F25" s="79">
        <v>58</v>
      </c>
      <c r="G25" s="79">
        <v>36</v>
      </c>
      <c r="H25" s="79">
        <v>11</v>
      </c>
      <c r="I25" s="79">
        <v>5</v>
      </c>
      <c r="J25" s="79">
        <v>1376</v>
      </c>
      <c r="K25" s="109">
        <v>773</v>
      </c>
      <c r="L25" s="111">
        <v>0.13575693712680015</v>
      </c>
      <c r="M25" s="79">
        <v>189</v>
      </c>
      <c r="N25" s="140">
        <v>3.3192834562697573E-2</v>
      </c>
      <c r="O25" s="109">
        <v>3799</v>
      </c>
      <c r="P25" s="79">
        <v>517</v>
      </c>
      <c r="Q25" s="79">
        <v>2</v>
      </c>
      <c r="R25" s="79">
        <v>4318</v>
      </c>
      <c r="S25" s="141">
        <v>5694</v>
      </c>
      <c r="T25" s="79">
        <v>634</v>
      </c>
      <c r="U25" s="79">
        <v>2551</v>
      </c>
      <c r="V25" s="79">
        <v>1245</v>
      </c>
      <c r="W25" s="109"/>
    </row>
    <row r="26" spans="1:23" x14ac:dyDescent="0.45">
      <c r="A26" s="50" t="s">
        <v>404</v>
      </c>
    </row>
    <row r="27" spans="1:23" x14ac:dyDescent="0.45">
      <c r="A27" s="50" t="s">
        <v>636</v>
      </c>
    </row>
    <row r="28" spans="1:23" x14ac:dyDescent="0.45">
      <c r="A28" s="68"/>
    </row>
    <row r="29" spans="1:23" x14ac:dyDescent="0.45">
      <c r="A29" s="51" t="s">
        <v>470</v>
      </c>
      <c r="B29" s="58" t="s">
        <v>453</v>
      </c>
      <c r="C29" s="58" t="s">
        <v>454</v>
      </c>
      <c r="D29" s="56" t="s">
        <v>493</v>
      </c>
    </row>
    <row r="30" spans="1:23" x14ac:dyDescent="0.45">
      <c r="A30" t="s">
        <v>460</v>
      </c>
      <c r="B30" s="122">
        <f>3/6</f>
        <v>0.5</v>
      </c>
      <c r="C30" s="122">
        <f>3/6</f>
        <v>0.5</v>
      </c>
      <c r="D30" s="122">
        <v>0</v>
      </c>
    </row>
    <row r="31" spans="1:23" x14ac:dyDescent="0.45">
      <c r="A31" s="146" t="s">
        <v>577</v>
      </c>
      <c r="B31" s="122">
        <v>0.47399999999999998</v>
      </c>
      <c r="C31" s="239">
        <v>0.52600000000000002</v>
      </c>
      <c r="D31" s="239">
        <v>0</v>
      </c>
    </row>
    <row r="32" spans="1:23" x14ac:dyDescent="0.45">
      <c r="A32" t="s">
        <v>578</v>
      </c>
      <c r="B32" s="122">
        <v>0.83899999999999997</v>
      </c>
      <c r="C32" s="239">
        <v>0.161</v>
      </c>
      <c r="D32" s="239">
        <v>0</v>
      </c>
    </row>
    <row r="33" spans="1:12" x14ac:dyDescent="0.45">
      <c r="A33" t="s">
        <v>579</v>
      </c>
      <c r="B33" s="122">
        <v>0.748</v>
      </c>
      <c r="C33" s="239">
        <v>0.252</v>
      </c>
      <c r="D33" s="239">
        <v>0</v>
      </c>
    </row>
    <row r="34" spans="1:12" x14ac:dyDescent="0.45">
      <c r="A34" t="s">
        <v>580</v>
      </c>
      <c r="B34" s="122">
        <v>0.83899999999999997</v>
      </c>
      <c r="C34" s="239">
        <v>0.17699999999999999</v>
      </c>
      <c r="D34" s="122">
        <f>1/53</f>
        <v>1.8867924528301886E-2</v>
      </c>
    </row>
    <row r="35" spans="1:12" x14ac:dyDescent="0.45">
      <c r="A35" t="s">
        <v>581</v>
      </c>
      <c r="B35" s="122">
        <v>0.75900000000000001</v>
      </c>
      <c r="C35" s="239">
        <v>0.24099999999999999</v>
      </c>
      <c r="D35" s="122">
        <f>28/594</f>
        <v>4.7138047138047139E-2</v>
      </c>
    </row>
    <row r="36" spans="1:12" x14ac:dyDescent="0.45">
      <c r="A36" s="79" t="s">
        <v>731</v>
      </c>
      <c r="B36" s="240">
        <v>0.76300000000000001</v>
      </c>
      <c r="C36" s="240">
        <v>0.23699999999999999</v>
      </c>
      <c r="D36" s="130">
        <f>1/353</f>
        <v>2.8328611898016999E-3</v>
      </c>
    </row>
    <row r="37" spans="1:12" x14ac:dyDescent="0.45">
      <c r="A37" s="147" t="s">
        <v>463</v>
      </c>
      <c r="B37" s="273">
        <v>8.9999999999999993E-3</v>
      </c>
      <c r="C37" s="274"/>
    </row>
    <row r="38" spans="1:12" x14ac:dyDescent="0.45">
      <c r="A38" s="68" t="s">
        <v>730</v>
      </c>
    </row>
    <row r="39" spans="1:12" x14ac:dyDescent="0.45">
      <c r="A39" s="68"/>
    </row>
    <row r="40" spans="1:12" x14ac:dyDescent="0.45">
      <c r="A40" s="270" t="s">
        <v>494</v>
      </c>
      <c r="B40" s="261" t="s">
        <v>541</v>
      </c>
      <c r="C40" s="261" t="s">
        <v>542</v>
      </c>
      <c r="D40" s="261" t="s">
        <v>543</v>
      </c>
    </row>
    <row r="41" spans="1:12" x14ac:dyDescent="0.45">
      <c r="A41" s="271"/>
      <c r="B41" s="272"/>
      <c r="C41" s="272"/>
      <c r="D41" s="272"/>
    </row>
    <row r="42" spans="1:12" x14ac:dyDescent="0.45">
      <c r="A42" t="s">
        <v>461</v>
      </c>
      <c r="B42" s="140">
        <v>0.127</v>
      </c>
      <c r="C42" s="140">
        <v>0.10299999999999999</v>
      </c>
      <c r="D42" s="140">
        <v>0.10299999999999999</v>
      </c>
      <c r="L42" s="92"/>
    </row>
    <row r="43" spans="1:12" x14ac:dyDescent="0.45">
      <c r="A43" t="s">
        <v>462</v>
      </c>
      <c r="B43" s="140">
        <v>2.4799999999999999E-2</v>
      </c>
      <c r="C43" s="140">
        <v>4.8000000000000001E-4</v>
      </c>
      <c r="D43" s="140">
        <v>0</v>
      </c>
      <c r="L43" s="92"/>
    </row>
    <row r="45" spans="1:12" x14ac:dyDescent="0.45">
      <c r="A45" s="51" t="s">
        <v>465</v>
      </c>
      <c r="B45" s="51"/>
      <c r="D45" s="237" t="s">
        <v>399</v>
      </c>
      <c r="E45" s="237" t="s">
        <v>462</v>
      </c>
      <c r="F45" s="237" t="s">
        <v>398</v>
      </c>
      <c r="G45" s="237" t="s">
        <v>602</v>
      </c>
    </row>
    <row r="46" spans="1:12" x14ac:dyDescent="0.45">
      <c r="A46" t="s">
        <v>231</v>
      </c>
      <c r="B46">
        <f>SUM(D46:G46)</f>
        <v>72696</v>
      </c>
      <c r="D46" s="237">
        <v>29542</v>
      </c>
      <c r="E46" s="237">
        <v>18518</v>
      </c>
      <c r="F46" s="237">
        <v>24636</v>
      </c>
      <c r="G46" s="237"/>
    </row>
    <row r="47" spans="1:12" x14ac:dyDescent="0.45">
      <c r="A47" t="s">
        <v>464</v>
      </c>
      <c r="B47">
        <f>B46/T25</f>
        <v>114.66246056782335</v>
      </c>
      <c r="D47" s="237">
        <v>12.24</v>
      </c>
      <c r="E47" s="238">
        <f>E46/1352</f>
        <v>13.696745562130177</v>
      </c>
      <c r="F47" s="237">
        <v>9.9</v>
      </c>
      <c r="G47" s="237"/>
    </row>
    <row r="49" spans="1:8" x14ac:dyDescent="0.45">
      <c r="A49" s="51" t="s">
        <v>469</v>
      </c>
      <c r="B49" s="51"/>
      <c r="C49" s="51"/>
    </row>
    <row r="50" spans="1:8" x14ac:dyDescent="0.45">
      <c r="A50" t="s">
        <v>467</v>
      </c>
      <c r="B50">
        <v>1</v>
      </c>
      <c r="C50" t="s">
        <v>625</v>
      </c>
    </row>
    <row r="51" spans="1:8" x14ac:dyDescent="0.45">
      <c r="A51" t="s">
        <v>622</v>
      </c>
      <c r="B51">
        <v>2</v>
      </c>
      <c r="C51" t="s">
        <v>624</v>
      </c>
    </row>
    <row r="52" spans="1:8" x14ac:dyDescent="0.45">
      <c r="A52" s="50" t="s">
        <v>623</v>
      </c>
    </row>
    <row r="54" spans="1:8" x14ac:dyDescent="0.45">
      <c r="A54" s="51" t="s">
        <v>468</v>
      </c>
      <c r="B54" s="51"/>
      <c r="D54" s="237" t="s">
        <v>399</v>
      </c>
      <c r="E54" s="237" t="s">
        <v>462</v>
      </c>
      <c r="F54" s="237" t="s">
        <v>398</v>
      </c>
      <c r="G54" s="237" t="s">
        <v>602</v>
      </c>
      <c r="H54" s="237" t="s">
        <v>618</v>
      </c>
    </row>
    <row r="55" spans="1:8" x14ac:dyDescent="0.45">
      <c r="A55" t="s">
        <v>267</v>
      </c>
      <c r="B55" s="194">
        <v>672853.54</v>
      </c>
      <c r="D55" s="237">
        <v>75000</v>
      </c>
      <c r="E55" s="237">
        <v>440114.84</v>
      </c>
      <c r="F55" s="237">
        <v>15000</v>
      </c>
      <c r="G55" s="237">
        <v>11400</v>
      </c>
      <c r="H55" s="237"/>
    </row>
    <row r="56" spans="1:8" x14ac:dyDescent="0.45">
      <c r="A56" t="s">
        <v>268</v>
      </c>
      <c r="B56" s="194">
        <v>727245.49</v>
      </c>
      <c r="D56" s="237">
        <v>77500</v>
      </c>
      <c r="E56" s="237">
        <v>271888.5</v>
      </c>
      <c r="F56" s="237">
        <v>54000</v>
      </c>
      <c r="G56" s="237">
        <v>0</v>
      </c>
      <c r="H56" s="237"/>
    </row>
    <row r="57" spans="1:8" x14ac:dyDescent="0.45">
      <c r="A57" t="s">
        <v>269</v>
      </c>
      <c r="B57" s="194">
        <v>1280743.1099999999</v>
      </c>
      <c r="C57" s="195" t="s">
        <v>677</v>
      </c>
      <c r="D57" s="237">
        <v>26500</v>
      </c>
      <c r="E57" s="237">
        <v>104630.14</v>
      </c>
      <c r="F57" s="237">
        <v>0</v>
      </c>
      <c r="G57" s="237">
        <v>0</v>
      </c>
      <c r="H57" s="237"/>
    </row>
    <row r="58" spans="1:8" x14ac:dyDescent="0.45">
      <c r="A58" t="s">
        <v>270</v>
      </c>
      <c r="B58" s="194">
        <v>41844.36</v>
      </c>
      <c r="D58" s="237">
        <v>10000</v>
      </c>
      <c r="E58" s="237">
        <v>8505.81</v>
      </c>
      <c r="F58" s="237">
        <v>0</v>
      </c>
      <c r="G58" s="237">
        <v>0</v>
      </c>
      <c r="H58" s="237"/>
    </row>
    <row r="59" spans="1:8" x14ac:dyDescent="0.45">
      <c r="A59" t="s">
        <v>271</v>
      </c>
      <c r="B59" s="121">
        <v>0</v>
      </c>
      <c r="D59" s="237">
        <v>0</v>
      </c>
      <c r="E59" s="237">
        <v>0</v>
      </c>
      <c r="F59" s="237">
        <v>0</v>
      </c>
      <c r="G59" s="237">
        <v>0</v>
      </c>
      <c r="H59" s="237"/>
    </row>
    <row r="60" spans="1:8" x14ac:dyDescent="0.45">
      <c r="A60" s="79" t="s">
        <v>265</v>
      </c>
      <c r="B60" s="81">
        <v>2722686.4999999995</v>
      </c>
      <c r="D60" s="237">
        <v>189000</v>
      </c>
      <c r="E60" s="237">
        <v>785139.28</v>
      </c>
      <c r="F60" s="237">
        <v>69000</v>
      </c>
      <c r="G60" s="237">
        <v>11400</v>
      </c>
      <c r="H60" s="237"/>
    </row>
    <row r="62" spans="1:8" x14ac:dyDescent="0.45">
      <c r="A62" s="51" t="s">
        <v>332</v>
      </c>
      <c r="B62" s="57"/>
    </row>
    <row r="63" spans="1:8" x14ac:dyDescent="0.45">
      <c r="A63" t="s">
        <v>333</v>
      </c>
      <c r="B63">
        <v>10</v>
      </c>
    </row>
    <row r="64" spans="1:8" x14ac:dyDescent="0.45">
      <c r="A64" t="s">
        <v>495</v>
      </c>
      <c r="B64" s="142">
        <f>296910.9+20691</f>
        <v>317601.90000000002</v>
      </c>
    </row>
    <row r="66" spans="1:11" ht="30" customHeight="1" x14ac:dyDescent="0.45">
      <c r="A66" s="66" t="s">
        <v>481</v>
      </c>
      <c r="B66" s="61" t="s">
        <v>471</v>
      </c>
      <c r="C66" s="61" t="s">
        <v>472</v>
      </c>
      <c r="D66" s="61" t="s">
        <v>182</v>
      </c>
      <c r="E66" s="258" t="s">
        <v>473</v>
      </c>
      <c r="F66" s="259"/>
      <c r="G66" s="258" t="s">
        <v>474</v>
      </c>
      <c r="H66" s="259"/>
      <c r="I66" s="258" t="s">
        <v>396</v>
      </c>
      <c r="J66" s="258" t="s">
        <v>257</v>
      </c>
      <c r="K66" s="65"/>
    </row>
    <row r="67" spans="1:11" ht="42.75" x14ac:dyDescent="0.45">
      <c r="A67" s="51"/>
      <c r="B67" s="62" t="s">
        <v>248</v>
      </c>
      <c r="C67" s="62" t="s">
        <v>251</v>
      </c>
      <c r="D67" s="62" t="s">
        <v>252</v>
      </c>
      <c r="E67" s="62" t="s">
        <v>475</v>
      </c>
      <c r="F67" s="67" t="s">
        <v>476</v>
      </c>
      <c r="G67" s="62" t="s">
        <v>477</v>
      </c>
      <c r="H67" s="67" t="s">
        <v>478</v>
      </c>
      <c r="I67" s="260"/>
      <c r="J67" s="260"/>
      <c r="K67" s="65"/>
    </row>
    <row r="68" spans="1:11" x14ac:dyDescent="0.45">
      <c r="A68" t="s">
        <v>482</v>
      </c>
      <c r="B68">
        <v>1765.1</v>
      </c>
      <c r="C68">
        <v>-1921.7</v>
      </c>
      <c r="D68">
        <v>-143.80000000000001</v>
      </c>
      <c r="E68">
        <v>-87</v>
      </c>
      <c r="F68">
        <v>-17.2</v>
      </c>
      <c r="G68">
        <v>-115.5</v>
      </c>
      <c r="H68">
        <v>-63.1</v>
      </c>
      <c r="I68">
        <v>-1.9379794999999995</v>
      </c>
      <c r="J68">
        <v>-583.20000000000005</v>
      </c>
    </row>
    <row r="69" spans="1:11" x14ac:dyDescent="0.45">
      <c r="A69" t="s">
        <v>462</v>
      </c>
      <c r="B69">
        <v>157.69999999999999</v>
      </c>
      <c r="C69">
        <v>-175.7</v>
      </c>
      <c r="D69">
        <v>-3.3</v>
      </c>
      <c r="E69" t="s">
        <v>678</v>
      </c>
      <c r="F69" t="s">
        <v>679</v>
      </c>
      <c r="G69">
        <v>10.1</v>
      </c>
      <c r="H69">
        <v>-12.2</v>
      </c>
      <c r="I69">
        <v>-0.68470699999999995</v>
      </c>
      <c r="J69">
        <v>0.9</v>
      </c>
    </row>
    <row r="70" spans="1:11" x14ac:dyDescent="0.45">
      <c r="A70" t="s">
        <v>479</v>
      </c>
      <c r="B70" t="s">
        <v>680</v>
      </c>
      <c r="C70" t="s">
        <v>681</v>
      </c>
      <c r="D70" t="s">
        <v>682</v>
      </c>
      <c r="E70" t="s">
        <v>678</v>
      </c>
      <c r="F70" t="s">
        <v>679</v>
      </c>
      <c r="G70" t="s">
        <v>679</v>
      </c>
      <c r="H70" t="s">
        <v>678</v>
      </c>
      <c r="I70">
        <v>-0.1</v>
      </c>
      <c r="J70" t="s">
        <v>678</v>
      </c>
    </row>
    <row r="71" spans="1:11" s="79" customFormat="1" x14ac:dyDescent="0.45">
      <c r="A71" s="79" t="s">
        <v>480</v>
      </c>
      <c r="B71" s="79">
        <v>1922.8</v>
      </c>
      <c r="C71" s="79">
        <v>-2097.3000000000002</v>
      </c>
      <c r="D71" s="79">
        <v>-147.1</v>
      </c>
      <c r="E71" s="79">
        <v>-87</v>
      </c>
      <c r="F71" s="79">
        <v>-17.2</v>
      </c>
      <c r="G71" s="79">
        <v>-105.5</v>
      </c>
      <c r="H71" s="79">
        <v>-75.3</v>
      </c>
      <c r="I71" s="79">
        <v>-2.7226864999999996</v>
      </c>
      <c r="J71" s="79">
        <v>-582.29999999999995</v>
      </c>
    </row>
    <row r="73" spans="1:11" x14ac:dyDescent="0.45">
      <c r="A73" s="51" t="s">
        <v>486</v>
      </c>
      <c r="B73" s="57"/>
    </row>
    <row r="74" spans="1:11" x14ac:dyDescent="0.45">
      <c r="A74" t="s">
        <v>262</v>
      </c>
      <c r="B74">
        <v>1920.8</v>
      </c>
    </row>
    <row r="75" spans="1:11" x14ac:dyDescent="0.45">
      <c r="A75" t="s">
        <v>263</v>
      </c>
      <c r="B75" t="s">
        <v>680</v>
      </c>
    </row>
    <row r="76" spans="1:11" x14ac:dyDescent="0.45">
      <c r="A76" t="s">
        <v>264</v>
      </c>
      <c r="B76">
        <v>1.9</v>
      </c>
    </row>
    <row r="77" spans="1:11" s="79" customFormat="1" x14ac:dyDescent="0.45">
      <c r="A77" s="79" t="s">
        <v>265</v>
      </c>
      <c r="B77" s="79">
        <v>1922.8</v>
      </c>
    </row>
    <row r="79" spans="1:11" x14ac:dyDescent="0.45">
      <c r="A79" s="51" t="s">
        <v>487</v>
      </c>
      <c r="B79" s="57"/>
    </row>
    <row r="80" spans="1:11" x14ac:dyDescent="0.45">
      <c r="A80" t="s">
        <v>276</v>
      </c>
      <c r="B80">
        <v>62.2</v>
      </c>
    </row>
    <row r="81" spans="1:2" x14ac:dyDescent="0.45">
      <c r="A81" t="s">
        <v>277</v>
      </c>
      <c r="B81" t="s">
        <v>680</v>
      </c>
    </row>
    <row r="82" spans="1:2" x14ac:dyDescent="0.45">
      <c r="A82" t="s">
        <v>278</v>
      </c>
      <c r="B82">
        <v>148.19999999999999</v>
      </c>
    </row>
    <row r="83" spans="1:2" x14ac:dyDescent="0.45">
      <c r="A83" t="s">
        <v>279</v>
      </c>
      <c r="B83">
        <v>100.8</v>
      </c>
    </row>
    <row r="84" spans="1:2" x14ac:dyDescent="0.45">
      <c r="A84" t="s">
        <v>280</v>
      </c>
      <c r="B84">
        <v>1.9</v>
      </c>
    </row>
    <row r="85" spans="1:2" x14ac:dyDescent="0.45">
      <c r="A85" t="s">
        <v>281</v>
      </c>
      <c r="B85">
        <v>-2410.5</v>
      </c>
    </row>
    <row r="86" spans="1:2" s="79" customFormat="1" x14ac:dyDescent="0.45">
      <c r="A86" s="79" t="s">
        <v>265</v>
      </c>
      <c r="B86" s="79">
        <v>-2097.3000000000002</v>
      </c>
    </row>
    <row r="88" spans="1:2" x14ac:dyDescent="0.45">
      <c r="A88" s="51" t="s">
        <v>619</v>
      </c>
      <c r="B88" s="57"/>
    </row>
    <row r="89" spans="1:2" x14ac:dyDescent="0.45">
      <c r="A89" t="s">
        <v>283</v>
      </c>
      <c r="B89" s="143">
        <v>-42472496.830000013</v>
      </c>
    </row>
    <row r="90" spans="1:2" x14ac:dyDescent="0.45">
      <c r="A90" t="s">
        <v>285</v>
      </c>
      <c r="B90" s="143">
        <v>-379049588.45999891</v>
      </c>
    </row>
    <row r="91" spans="1:2" x14ac:dyDescent="0.45">
      <c r="A91" t="s">
        <v>286</v>
      </c>
      <c r="B91" s="143">
        <v>-550234.52999999991</v>
      </c>
    </row>
    <row r="92" spans="1:2" x14ac:dyDescent="0.45">
      <c r="A92" t="s">
        <v>287</v>
      </c>
      <c r="B92" s="143">
        <v>-58752589.790000044</v>
      </c>
    </row>
    <row r="93" spans="1:2" x14ac:dyDescent="0.45">
      <c r="A93" t="s">
        <v>288</v>
      </c>
      <c r="B93" s="143">
        <v>-1296664944.0099959</v>
      </c>
    </row>
    <row r="94" spans="1:2" x14ac:dyDescent="0.45">
      <c r="A94" t="s">
        <v>617</v>
      </c>
      <c r="B94" s="143">
        <v>-84099958.287507102</v>
      </c>
    </row>
    <row r="95" spans="1:2" x14ac:dyDescent="0.45">
      <c r="A95" t="s">
        <v>289</v>
      </c>
      <c r="B95" s="143">
        <v>-47343385.155430987</v>
      </c>
    </row>
    <row r="96" spans="1:2" x14ac:dyDescent="0.45">
      <c r="A96" t="s">
        <v>290</v>
      </c>
      <c r="B96" s="143">
        <v>-85668020.005415931</v>
      </c>
    </row>
    <row r="97" spans="1:2" x14ac:dyDescent="0.45">
      <c r="A97" s="79" t="s">
        <v>265</v>
      </c>
      <c r="B97" s="144">
        <v>-1994601217.0683489</v>
      </c>
    </row>
    <row r="99" spans="1:2" x14ac:dyDescent="0.45">
      <c r="A99" s="51" t="s">
        <v>491</v>
      </c>
      <c r="B99" s="57"/>
    </row>
    <row r="100" spans="1:2" x14ac:dyDescent="0.45">
      <c r="A100" t="s">
        <v>293</v>
      </c>
      <c r="B100">
        <v>62.5</v>
      </c>
    </row>
    <row r="101" spans="1:2" x14ac:dyDescent="0.45">
      <c r="A101" t="s">
        <v>294</v>
      </c>
      <c r="B101">
        <v>58.9</v>
      </c>
    </row>
    <row r="102" spans="1:2" x14ac:dyDescent="0.45">
      <c r="A102" t="s">
        <v>295</v>
      </c>
      <c r="B102">
        <v>12.7</v>
      </c>
    </row>
    <row r="103" spans="1:2" x14ac:dyDescent="0.45">
      <c r="A103" t="s">
        <v>265</v>
      </c>
      <c r="B103">
        <f>SUM(B100:B102)</f>
        <v>134.1</v>
      </c>
    </row>
    <row r="104" spans="1:2" x14ac:dyDescent="0.45">
      <c r="A104" t="s">
        <v>296</v>
      </c>
      <c r="B104">
        <v>48.4</v>
      </c>
    </row>
    <row r="105" spans="1:2" ht="47.25" x14ac:dyDescent="0.45">
      <c r="A105" s="68" t="s">
        <v>667</v>
      </c>
    </row>
    <row r="107" spans="1:2" x14ac:dyDescent="0.45">
      <c r="A107" s="51" t="s">
        <v>488</v>
      </c>
      <c r="B107" s="57"/>
    </row>
    <row r="108" spans="1:2" x14ac:dyDescent="0.45">
      <c r="A108" t="s">
        <v>298</v>
      </c>
      <c r="B108">
        <v>310.2</v>
      </c>
    </row>
    <row r="109" spans="1:2" x14ac:dyDescent="0.45">
      <c r="A109" t="s">
        <v>299</v>
      </c>
      <c r="B109" s="145">
        <v>-93.1</v>
      </c>
    </row>
    <row r="110" spans="1:2" x14ac:dyDescent="0.45">
      <c r="A110" t="s">
        <v>300</v>
      </c>
      <c r="B110" s="145">
        <v>5.9</v>
      </c>
    </row>
    <row r="111" spans="1:2" x14ac:dyDescent="0.45">
      <c r="A111" t="s">
        <v>301</v>
      </c>
      <c r="B111" s="145">
        <v>-30.8</v>
      </c>
    </row>
    <row r="112" spans="1:2" x14ac:dyDescent="0.45">
      <c r="A112" t="s">
        <v>302</v>
      </c>
      <c r="B112" s="145">
        <v>0.2</v>
      </c>
    </row>
    <row r="113" spans="1:3" x14ac:dyDescent="0.45">
      <c r="A113" t="s">
        <v>303</v>
      </c>
      <c r="B113" s="145">
        <v>16.5</v>
      </c>
    </row>
    <row r="114" spans="1:3" x14ac:dyDescent="0.45">
      <c r="A114" t="s">
        <v>304</v>
      </c>
      <c r="B114" s="145">
        <v>0.5</v>
      </c>
    </row>
    <row r="115" spans="1:3" x14ac:dyDescent="0.45">
      <c r="A115" t="s">
        <v>305</v>
      </c>
      <c r="B115" s="145">
        <v>0</v>
      </c>
    </row>
    <row r="116" spans="1:3" x14ac:dyDescent="0.45">
      <c r="A116" t="s">
        <v>306</v>
      </c>
      <c r="B116" s="145">
        <v>-2.1</v>
      </c>
    </row>
    <row r="117" spans="1:3" x14ac:dyDescent="0.45">
      <c r="A117" t="s">
        <v>307</v>
      </c>
      <c r="B117" s="145">
        <v>-102.89999999999998</v>
      </c>
    </row>
    <row r="119" spans="1:3" x14ac:dyDescent="0.45">
      <c r="A119" s="51" t="s">
        <v>308</v>
      </c>
      <c r="B119" s="51" t="s">
        <v>489</v>
      </c>
      <c r="C119" s="51" t="s">
        <v>490</v>
      </c>
    </row>
    <row r="120" spans="1:3" ht="15.4" x14ac:dyDescent="0.55000000000000004">
      <c r="A120" t="s">
        <v>483</v>
      </c>
      <c r="B120" s="114">
        <v>310.2</v>
      </c>
      <c r="C120">
        <v>340.8</v>
      </c>
    </row>
    <row r="121" spans="1:3" x14ac:dyDescent="0.45">
      <c r="A121" t="s">
        <v>307</v>
      </c>
      <c r="B121" s="145">
        <v>-102.89999999999998</v>
      </c>
      <c r="C121" s="145">
        <v>-112.8</v>
      </c>
    </row>
    <row r="122" spans="1:3" x14ac:dyDescent="0.45">
      <c r="A122" t="s">
        <v>484</v>
      </c>
      <c r="B122" s="122">
        <v>0.33172147001934232</v>
      </c>
      <c r="C122" s="122">
        <v>0.33098591549295775</v>
      </c>
    </row>
    <row r="124" spans="1:3" x14ac:dyDescent="0.45">
      <c r="A124" s="51" t="s">
        <v>675</v>
      </c>
      <c r="B124" s="51" t="s">
        <v>668</v>
      </c>
    </row>
    <row r="125" spans="1:3" x14ac:dyDescent="0.45">
      <c r="A125" t="s">
        <v>316</v>
      </c>
      <c r="B125" s="145">
        <v>340.8</v>
      </c>
    </row>
    <row r="126" spans="1:3" x14ac:dyDescent="0.45">
      <c r="A126" t="s">
        <v>317</v>
      </c>
      <c r="B126" s="145">
        <v>95</v>
      </c>
    </row>
    <row r="127" spans="1:3" x14ac:dyDescent="0.45">
      <c r="A127" t="s">
        <v>318</v>
      </c>
      <c r="B127" s="145"/>
    </row>
    <row r="128" spans="1:3" x14ac:dyDescent="0.45">
      <c r="A128" t="s">
        <v>319</v>
      </c>
      <c r="B128" s="145">
        <v>-389.2</v>
      </c>
    </row>
    <row r="129" spans="1:2" x14ac:dyDescent="0.45">
      <c r="A129" t="s">
        <v>320</v>
      </c>
      <c r="B129" s="145">
        <v>-0.8</v>
      </c>
    </row>
    <row r="130" spans="1:2" x14ac:dyDescent="0.45">
      <c r="A130" t="s">
        <v>321</v>
      </c>
      <c r="B130" s="145">
        <v>0</v>
      </c>
    </row>
    <row r="131" spans="1:2" x14ac:dyDescent="0.45">
      <c r="A131" t="s">
        <v>322</v>
      </c>
      <c r="B131" s="145">
        <v>-104.8</v>
      </c>
    </row>
    <row r="132" spans="1:2" x14ac:dyDescent="0.45">
      <c r="A132" t="s">
        <v>323</v>
      </c>
      <c r="B132" s="145">
        <v>4.5</v>
      </c>
    </row>
    <row r="133" spans="1:2" x14ac:dyDescent="0.45">
      <c r="A133" t="s">
        <v>324</v>
      </c>
      <c r="B133" s="145">
        <v>25</v>
      </c>
    </row>
    <row r="134" spans="1:2" x14ac:dyDescent="0.45">
      <c r="A134" t="s">
        <v>669</v>
      </c>
      <c r="B134" s="145">
        <v>-29.499999999999982</v>
      </c>
    </row>
    <row r="135" spans="1:2" x14ac:dyDescent="0.45">
      <c r="A135" t="s">
        <v>326</v>
      </c>
      <c r="B135" s="145">
        <v>0</v>
      </c>
    </row>
    <row r="136" spans="1:2" x14ac:dyDescent="0.45">
      <c r="A136" t="s">
        <v>670</v>
      </c>
      <c r="B136" s="145">
        <v>-29.499999999999982</v>
      </c>
    </row>
    <row r="137" spans="1:2" x14ac:dyDescent="0.45">
      <c r="A137" t="s">
        <v>328</v>
      </c>
      <c r="B137" s="145">
        <v>0</v>
      </c>
    </row>
    <row r="138" spans="1:2" x14ac:dyDescent="0.45">
      <c r="A138" t="s">
        <v>329</v>
      </c>
      <c r="B138" s="145">
        <v>0</v>
      </c>
    </row>
    <row r="139" spans="1:2" x14ac:dyDescent="0.45">
      <c r="A139" t="s">
        <v>671</v>
      </c>
      <c r="B139" s="145">
        <v>-58.2</v>
      </c>
    </row>
    <row r="140" spans="1:2" x14ac:dyDescent="0.45">
      <c r="A140" t="s">
        <v>672</v>
      </c>
      <c r="B140" s="145">
        <v>-58.2</v>
      </c>
    </row>
    <row r="141" spans="1:2" x14ac:dyDescent="0.45">
      <c r="A141" s="50" t="s">
        <v>673</v>
      </c>
    </row>
    <row r="143" spans="1:2" x14ac:dyDescent="0.45">
      <c r="A143" s="51" t="s">
        <v>485</v>
      </c>
    </row>
    <row r="144" spans="1:2" ht="42" x14ac:dyDescent="0.45">
      <c r="A144" s="69" t="s">
        <v>674</v>
      </c>
    </row>
  </sheetData>
  <mergeCells count="21">
    <mergeCell ref="B17:C17"/>
    <mergeCell ref="A40:A41"/>
    <mergeCell ref="B40:B41"/>
    <mergeCell ref="C40:C41"/>
    <mergeCell ref="D40:D41"/>
    <mergeCell ref="B37:C37"/>
    <mergeCell ref="T17:V17"/>
    <mergeCell ref="G66:H66"/>
    <mergeCell ref="L17:L18"/>
    <mergeCell ref="O17:R17"/>
    <mergeCell ref="N17:N18"/>
    <mergeCell ref="S17:S18"/>
    <mergeCell ref="M17:M18"/>
    <mergeCell ref="J17:J18"/>
    <mergeCell ref="K17:K18"/>
    <mergeCell ref="E66:F66"/>
    <mergeCell ref="J66:J67"/>
    <mergeCell ref="I66:I67"/>
    <mergeCell ref="D17:E17"/>
    <mergeCell ref="F17:G17"/>
    <mergeCell ref="H17:I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9834-2275-4D37-BD4B-DADFE1B9C571}">
  <sheetPr>
    <tabColor theme="9" tint="0.79998168889431442"/>
  </sheetPr>
  <dimension ref="A1:J277"/>
  <sheetViews>
    <sheetView zoomScale="90" zoomScaleNormal="90" workbookViewId="0">
      <pane ySplit="1" topLeftCell="A11" activePane="bottomLeft" state="frozen"/>
      <selection pane="bottomLeft" activeCell="A220" sqref="A220:XFD220"/>
    </sheetView>
  </sheetViews>
  <sheetFormatPr defaultRowHeight="14.25" x14ac:dyDescent="0.45"/>
  <cols>
    <col min="1" max="1" width="41.59765625" customWidth="1"/>
    <col min="2" max="6" width="36.86328125" style="74" customWidth="1"/>
    <col min="7" max="7" width="41.3984375" style="90" bestFit="1" customWidth="1"/>
    <col min="8" max="8" width="20.73046875" bestFit="1" customWidth="1"/>
    <col min="9" max="9" width="22.73046875" bestFit="1" customWidth="1"/>
    <col min="10" max="10" width="53.1328125" bestFit="1" customWidth="1"/>
  </cols>
  <sheetData>
    <row r="1" spans="1:8" ht="18" x14ac:dyDescent="0.45">
      <c r="A1" s="107" t="s">
        <v>620</v>
      </c>
      <c r="B1" s="73">
        <v>2018</v>
      </c>
      <c r="C1" s="73">
        <v>2019</v>
      </c>
      <c r="D1" s="73">
        <v>2020</v>
      </c>
      <c r="E1" s="73">
        <v>2021</v>
      </c>
      <c r="F1" s="73">
        <v>2022</v>
      </c>
    </row>
    <row r="2" spans="1:8" x14ac:dyDescent="0.45">
      <c r="A2" s="70" t="s">
        <v>505</v>
      </c>
      <c r="B2" s="72"/>
      <c r="C2" s="72"/>
      <c r="D2" s="72"/>
      <c r="E2" s="72"/>
      <c r="F2" s="72"/>
    </row>
    <row r="3" spans="1:8" x14ac:dyDescent="0.45">
      <c r="A3" s="55" t="s">
        <v>413</v>
      </c>
    </row>
    <row r="4" spans="1:8" x14ac:dyDescent="0.45">
      <c r="A4" t="s">
        <v>398</v>
      </c>
      <c r="B4" s="74">
        <v>2268153</v>
      </c>
      <c r="C4" s="74">
        <v>1836444</v>
      </c>
      <c r="D4" s="74">
        <v>1891457</v>
      </c>
      <c r="E4" s="74">
        <v>1986824</v>
      </c>
      <c r="F4" s="78">
        <v>2006244</v>
      </c>
    </row>
    <row r="5" spans="1:8" x14ac:dyDescent="0.45">
      <c r="A5" t="s">
        <v>399</v>
      </c>
      <c r="B5" s="74">
        <v>228804</v>
      </c>
      <c r="C5" s="74">
        <v>574367</v>
      </c>
      <c r="D5" s="74">
        <v>795042</v>
      </c>
      <c r="E5" s="74">
        <v>1280569</v>
      </c>
      <c r="F5" s="78">
        <v>1584954</v>
      </c>
    </row>
    <row r="6" spans="1:8" x14ac:dyDescent="0.45">
      <c r="A6" s="71" t="s">
        <v>400</v>
      </c>
      <c r="B6" s="74" t="s">
        <v>506</v>
      </c>
      <c r="C6" s="74" t="s">
        <v>506</v>
      </c>
      <c r="D6" s="74">
        <v>188129</v>
      </c>
      <c r="E6" s="78">
        <v>153739</v>
      </c>
      <c r="F6" s="78">
        <v>71538.378479999999</v>
      </c>
    </row>
    <row r="7" spans="1:8" x14ac:dyDescent="0.45">
      <c r="A7" t="s">
        <v>401</v>
      </c>
      <c r="B7" s="74" t="s">
        <v>506</v>
      </c>
      <c r="C7" s="74" t="s">
        <v>506</v>
      </c>
      <c r="D7" s="74">
        <v>22543</v>
      </c>
      <c r="E7" s="78">
        <v>89505</v>
      </c>
      <c r="F7" s="78">
        <v>40702.661152000001</v>
      </c>
    </row>
    <row r="8" spans="1:8" x14ac:dyDescent="0.45">
      <c r="A8" t="s">
        <v>402</v>
      </c>
      <c r="B8" s="74" t="s">
        <v>506</v>
      </c>
      <c r="C8" s="74" t="s">
        <v>506</v>
      </c>
      <c r="D8" s="74">
        <v>12493</v>
      </c>
      <c r="E8" s="74">
        <v>32693</v>
      </c>
      <c r="F8" s="78">
        <v>40521</v>
      </c>
    </row>
    <row r="9" spans="1:8" x14ac:dyDescent="0.45">
      <c r="A9" t="s">
        <v>403</v>
      </c>
      <c r="B9" s="74">
        <v>1162</v>
      </c>
      <c r="C9" s="74">
        <v>811</v>
      </c>
      <c r="D9" s="74">
        <v>690</v>
      </c>
      <c r="E9" s="74">
        <v>1546</v>
      </c>
      <c r="F9" s="78">
        <v>1624</v>
      </c>
      <c r="H9" s="82"/>
    </row>
    <row r="10" spans="1:8" s="79" customFormat="1" x14ac:dyDescent="0.45">
      <c r="A10" s="79" t="s">
        <v>265</v>
      </c>
      <c r="B10" s="80">
        <v>2498119</v>
      </c>
      <c r="C10" s="80">
        <v>2411622</v>
      </c>
      <c r="D10" s="80">
        <v>2910354</v>
      </c>
      <c r="E10" s="80">
        <v>3544876</v>
      </c>
      <c r="F10" s="80">
        <v>3745584.039632</v>
      </c>
      <c r="G10" s="90"/>
    </row>
    <row r="11" spans="1:8" x14ac:dyDescent="0.45">
      <c r="A11" s="50" t="s">
        <v>600</v>
      </c>
    </row>
    <row r="12" spans="1:8" x14ac:dyDescent="0.45">
      <c r="A12" s="50"/>
    </row>
    <row r="13" spans="1:8" x14ac:dyDescent="0.45">
      <c r="A13" s="51" t="s">
        <v>414</v>
      </c>
    </row>
    <row r="14" spans="1:8" x14ac:dyDescent="0.45">
      <c r="A14" t="s">
        <v>398</v>
      </c>
      <c r="B14" s="74">
        <v>783</v>
      </c>
      <c r="C14" s="74">
        <v>400</v>
      </c>
      <c r="D14" s="74">
        <v>519</v>
      </c>
      <c r="E14" s="74">
        <v>1301</v>
      </c>
      <c r="F14" s="78">
        <v>1680</v>
      </c>
    </row>
    <row r="15" spans="1:8" x14ac:dyDescent="0.45">
      <c r="A15" t="s">
        <v>399</v>
      </c>
      <c r="B15" s="74">
        <v>25605</v>
      </c>
      <c r="C15" s="74">
        <v>38180</v>
      </c>
      <c r="D15" s="74">
        <v>37115</v>
      </c>
      <c r="E15" s="74">
        <v>0</v>
      </c>
      <c r="F15" s="78">
        <v>0</v>
      </c>
    </row>
    <row r="16" spans="1:8" x14ac:dyDescent="0.45">
      <c r="A16" s="71" t="s">
        <v>400</v>
      </c>
      <c r="B16" s="74" t="s">
        <v>506</v>
      </c>
      <c r="C16" s="74" t="s">
        <v>506</v>
      </c>
      <c r="D16" s="74">
        <v>57</v>
      </c>
      <c r="E16" s="74">
        <v>11</v>
      </c>
      <c r="F16" s="78">
        <v>0</v>
      </c>
    </row>
    <row r="17" spans="1:8" x14ac:dyDescent="0.45">
      <c r="A17" t="s">
        <v>401</v>
      </c>
      <c r="B17" s="74" t="s">
        <v>506</v>
      </c>
      <c r="C17" s="74" t="s">
        <v>506</v>
      </c>
      <c r="D17" s="74">
        <v>0</v>
      </c>
      <c r="E17" s="74">
        <v>5870</v>
      </c>
      <c r="F17" s="78">
        <v>0</v>
      </c>
    </row>
    <row r="18" spans="1:8" x14ac:dyDescent="0.45">
      <c r="A18" t="s">
        <v>402</v>
      </c>
      <c r="B18" s="74" t="s">
        <v>506</v>
      </c>
      <c r="C18" s="74" t="s">
        <v>506</v>
      </c>
      <c r="D18" s="74">
        <v>0</v>
      </c>
      <c r="E18" s="74">
        <v>0</v>
      </c>
      <c r="F18" s="78">
        <v>0</v>
      </c>
    </row>
    <row r="19" spans="1:8" x14ac:dyDescent="0.45">
      <c r="A19" t="s">
        <v>403</v>
      </c>
      <c r="B19" s="74">
        <v>0</v>
      </c>
      <c r="C19" s="74">
        <v>0</v>
      </c>
      <c r="D19" s="74">
        <v>0</v>
      </c>
      <c r="E19" s="74">
        <v>0</v>
      </c>
      <c r="F19" s="78">
        <v>0</v>
      </c>
      <c r="H19" s="82"/>
    </row>
    <row r="20" spans="1:8" s="79" customFormat="1" x14ac:dyDescent="0.45">
      <c r="A20" s="79" t="s">
        <v>265</v>
      </c>
      <c r="B20" s="80">
        <v>26388</v>
      </c>
      <c r="C20" s="80">
        <v>38580</v>
      </c>
      <c r="D20" s="80">
        <v>37691</v>
      </c>
      <c r="E20" s="80">
        <v>7182</v>
      </c>
      <c r="F20" s="80">
        <v>1680</v>
      </c>
      <c r="G20" s="105"/>
    </row>
    <row r="21" spans="1:8" x14ac:dyDescent="0.45">
      <c r="A21" s="50" t="s">
        <v>600</v>
      </c>
    </row>
    <row r="22" spans="1:8" x14ac:dyDescent="0.45">
      <c r="A22" s="50"/>
    </row>
    <row r="23" spans="1:8" x14ac:dyDescent="0.45">
      <c r="A23" s="51" t="s">
        <v>415</v>
      </c>
    </row>
    <row r="24" spans="1:8" x14ac:dyDescent="0.45">
      <c r="A24" t="s">
        <v>398</v>
      </c>
      <c r="B24" s="74">
        <v>2267370</v>
      </c>
      <c r="C24" s="74">
        <v>1836044</v>
      </c>
      <c r="D24" s="74">
        <v>1890938</v>
      </c>
      <c r="E24" s="74">
        <v>1985523</v>
      </c>
      <c r="F24" s="74">
        <v>2004565</v>
      </c>
    </row>
    <row r="25" spans="1:8" x14ac:dyDescent="0.45">
      <c r="A25" t="s">
        <v>399</v>
      </c>
      <c r="B25" s="74">
        <v>203199</v>
      </c>
      <c r="C25" s="74">
        <v>536187</v>
      </c>
      <c r="D25" s="74">
        <v>757927</v>
      </c>
      <c r="E25" s="74">
        <v>1280569</v>
      </c>
      <c r="F25" s="74">
        <v>1584954</v>
      </c>
    </row>
    <row r="26" spans="1:8" x14ac:dyDescent="0.45">
      <c r="A26" s="71" t="s">
        <v>400</v>
      </c>
      <c r="B26" s="74" t="s">
        <v>506</v>
      </c>
      <c r="C26" s="74" t="s">
        <v>506</v>
      </c>
      <c r="D26" s="74">
        <v>188072</v>
      </c>
      <c r="E26" s="74">
        <v>153728</v>
      </c>
      <c r="F26" s="78">
        <v>71538.378479999999</v>
      </c>
    </row>
    <row r="27" spans="1:8" x14ac:dyDescent="0.45">
      <c r="A27" t="s">
        <v>401</v>
      </c>
      <c r="B27" s="74" t="s">
        <v>506</v>
      </c>
      <c r="C27" s="74" t="s">
        <v>506</v>
      </c>
      <c r="D27" s="74">
        <v>22543</v>
      </c>
      <c r="E27" s="74">
        <v>83635</v>
      </c>
      <c r="F27" s="78">
        <v>40702.661152000001</v>
      </c>
    </row>
    <row r="28" spans="1:8" x14ac:dyDescent="0.45">
      <c r="A28" t="s">
        <v>402</v>
      </c>
      <c r="B28" s="74" t="s">
        <v>506</v>
      </c>
      <c r="C28" s="74" t="s">
        <v>506</v>
      </c>
      <c r="D28" s="74">
        <v>12493</v>
      </c>
      <c r="E28" s="74">
        <v>32693</v>
      </c>
      <c r="F28" s="74">
        <v>40521</v>
      </c>
    </row>
    <row r="29" spans="1:8" x14ac:dyDescent="0.45">
      <c r="A29" t="s">
        <v>403</v>
      </c>
      <c r="B29" s="74">
        <v>1162</v>
      </c>
      <c r="C29" s="74">
        <v>811</v>
      </c>
      <c r="D29" s="74">
        <v>690</v>
      </c>
      <c r="E29" s="74">
        <v>1546</v>
      </c>
      <c r="F29" s="74">
        <v>1624</v>
      </c>
    </row>
    <row r="30" spans="1:8" s="79" customFormat="1" x14ac:dyDescent="0.45">
      <c r="A30" s="79" t="s">
        <v>265</v>
      </c>
      <c r="B30" s="80">
        <v>2471731</v>
      </c>
      <c r="C30" s="80">
        <v>2373042</v>
      </c>
      <c r="D30" s="80">
        <v>2872663</v>
      </c>
      <c r="E30" s="80">
        <v>3537694</v>
      </c>
      <c r="F30" s="80">
        <v>3743905.039632</v>
      </c>
      <c r="G30" s="105"/>
    </row>
    <row r="31" spans="1:8" x14ac:dyDescent="0.45">
      <c r="A31" s="50" t="s">
        <v>600</v>
      </c>
    </row>
    <row r="32" spans="1:8" x14ac:dyDescent="0.45">
      <c r="A32" s="50"/>
      <c r="H32" s="54"/>
    </row>
    <row r="33" spans="1:8" x14ac:dyDescent="0.45">
      <c r="A33" s="70" t="s">
        <v>601</v>
      </c>
      <c r="B33" s="72"/>
      <c r="C33" s="72"/>
      <c r="D33" s="72"/>
      <c r="E33" s="72"/>
      <c r="F33" s="72"/>
    </row>
    <row r="34" spans="1:8" ht="15.75" x14ac:dyDescent="0.55000000000000004">
      <c r="A34" s="51" t="s">
        <v>501</v>
      </c>
      <c r="H34" s="54"/>
    </row>
    <row r="35" spans="1:8" x14ac:dyDescent="0.45">
      <c r="A35" t="s">
        <v>398</v>
      </c>
      <c r="B35" s="74" t="s">
        <v>506</v>
      </c>
      <c r="C35" s="74">
        <v>40021</v>
      </c>
      <c r="D35" s="74">
        <v>41143</v>
      </c>
      <c r="E35" s="74">
        <v>49475</v>
      </c>
      <c r="F35" s="74">
        <v>42191</v>
      </c>
      <c r="H35" s="54"/>
    </row>
    <row r="36" spans="1:8" x14ac:dyDescent="0.45">
      <c r="A36" t="s">
        <v>399</v>
      </c>
      <c r="B36" s="74" t="s">
        <v>506</v>
      </c>
      <c r="C36" s="74">
        <v>37252</v>
      </c>
      <c r="D36" s="74">
        <v>33430</v>
      </c>
      <c r="E36" s="74">
        <v>31062</v>
      </c>
      <c r="F36" s="74">
        <v>42309</v>
      </c>
      <c r="H36" s="54"/>
    </row>
    <row r="37" spans="1:8" x14ac:dyDescent="0.45">
      <c r="A37" s="71" t="s">
        <v>400</v>
      </c>
      <c r="B37" s="74" t="s">
        <v>506</v>
      </c>
      <c r="C37" s="74" t="s">
        <v>506</v>
      </c>
      <c r="D37" s="74" t="s">
        <v>506</v>
      </c>
      <c r="E37" s="74" t="s">
        <v>506</v>
      </c>
      <c r="F37" s="78">
        <v>1161.2053308</v>
      </c>
      <c r="H37" s="54"/>
    </row>
    <row r="38" spans="1:8" x14ac:dyDescent="0.45">
      <c r="A38" t="s">
        <v>401</v>
      </c>
      <c r="B38" s="74" t="s">
        <v>506</v>
      </c>
      <c r="C38" s="74" t="s">
        <v>506</v>
      </c>
      <c r="D38" s="74" t="s">
        <v>506</v>
      </c>
      <c r="E38" s="74" t="s">
        <v>506</v>
      </c>
      <c r="F38" s="78">
        <v>6822.8505368000015</v>
      </c>
      <c r="H38" s="54"/>
    </row>
    <row r="39" spans="1:8" x14ac:dyDescent="0.45">
      <c r="A39" t="s">
        <v>402</v>
      </c>
      <c r="B39" s="74" t="s">
        <v>506</v>
      </c>
      <c r="C39" s="74" t="s">
        <v>506</v>
      </c>
      <c r="D39" s="78">
        <v>876</v>
      </c>
      <c r="E39" s="74">
        <v>2295</v>
      </c>
      <c r="F39" s="74">
        <v>2845</v>
      </c>
      <c r="H39" s="54"/>
    </row>
    <row r="40" spans="1:8" x14ac:dyDescent="0.45">
      <c r="A40" t="s">
        <v>403</v>
      </c>
      <c r="B40" s="74" t="s">
        <v>506</v>
      </c>
      <c r="C40" s="94">
        <v>0</v>
      </c>
      <c r="D40" s="95">
        <v>0</v>
      </c>
      <c r="E40" s="78">
        <v>62</v>
      </c>
      <c r="F40" s="78">
        <v>58</v>
      </c>
      <c r="H40" s="82"/>
    </row>
    <row r="41" spans="1:8" s="79" customFormat="1" x14ac:dyDescent="0.45">
      <c r="A41" s="79" t="s">
        <v>265</v>
      </c>
      <c r="B41" s="96">
        <v>85258</v>
      </c>
      <c r="C41" s="80">
        <v>77273</v>
      </c>
      <c r="D41" s="80">
        <v>85555</v>
      </c>
      <c r="E41" s="81">
        <v>94720</v>
      </c>
      <c r="F41" s="81">
        <v>95387.055867600007</v>
      </c>
      <c r="G41" s="90"/>
      <c r="H41" s="82"/>
    </row>
    <row r="42" spans="1:8" x14ac:dyDescent="0.45">
      <c r="A42" s="50" t="s">
        <v>600</v>
      </c>
      <c r="H42" s="54"/>
    </row>
    <row r="43" spans="1:8" x14ac:dyDescent="0.45">
      <c r="A43" s="50"/>
    </row>
    <row r="44" spans="1:8" ht="15.75" x14ac:dyDescent="0.55000000000000004">
      <c r="A44" s="51" t="s">
        <v>502</v>
      </c>
    </row>
    <row r="45" spans="1:8" x14ac:dyDescent="0.45">
      <c r="A45" t="s">
        <v>398</v>
      </c>
      <c r="B45" s="74" t="s">
        <v>506</v>
      </c>
      <c r="C45" s="74">
        <v>176512</v>
      </c>
      <c r="D45" s="74">
        <v>156229</v>
      </c>
      <c r="E45" s="74">
        <v>149666</v>
      </c>
      <c r="F45" s="74">
        <v>133885</v>
      </c>
    </row>
    <row r="46" spans="1:8" x14ac:dyDescent="0.45">
      <c r="A46" t="s">
        <v>399</v>
      </c>
      <c r="B46" s="74" t="s">
        <v>506</v>
      </c>
      <c r="C46" s="94">
        <v>0</v>
      </c>
      <c r="D46" s="74">
        <v>31831</v>
      </c>
      <c r="E46" s="74">
        <v>98473</v>
      </c>
      <c r="F46" s="74">
        <v>93580</v>
      </c>
    </row>
    <row r="47" spans="1:8" x14ac:dyDescent="0.45">
      <c r="A47" s="71" t="s">
        <v>400</v>
      </c>
      <c r="B47" s="74" t="s">
        <v>506</v>
      </c>
      <c r="C47" s="74" t="s">
        <v>506</v>
      </c>
      <c r="D47" s="74" t="s">
        <v>508</v>
      </c>
      <c r="E47" s="74" t="s">
        <v>508</v>
      </c>
      <c r="F47" s="78">
        <v>1979.22837168</v>
      </c>
    </row>
    <row r="48" spans="1:8" x14ac:dyDescent="0.45">
      <c r="A48" s="71" t="s">
        <v>401</v>
      </c>
      <c r="B48" s="74" t="s">
        <v>506</v>
      </c>
      <c r="C48" s="74" t="s">
        <v>506</v>
      </c>
      <c r="D48" s="74" t="s">
        <v>508</v>
      </c>
      <c r="E48" s="74" t="s">
        <v>508</v>
      </c>
      <c r="F48" s="78">
        <v>1126.1070138720002</v>
      </c>
    </row>
    <row r="49" spans="1:8" x14ac:dyDescent="0.45">
      <c r="A49" t="s">
        <v>402</v>
      </c>
      <c r="B49" s="74" t="s">
        <v>506</v>
      </c>
      <c r="C49" s="74" t="s">
        <v>506</v>
      </c>
      <c r="D49" s="94">
        <v>0</v>
      </c>
      <c r="E49" s="94">
        <v>0</v>
      </c>
      <c r="F49" s="94">
        <v>0</v>
      </c>
    </row>
    <row r="50" spans="1:8" x14ac:dyDescent="0.45">
      <c r="A50" t="s">
        <v>403</v>
      </c>
      <c r="B50" s="74" t="s">
        <v>506</v>
      </c>
      <c r="C50" s="74">
        <v>115</v>
      </c>
      <c r="D50" s="74">
        <v>84</v>
      </c>
      <c r="E50" s="78">
        <v>80</v>
      </c>
      <c r="F50" s="78">
        <v>81</v>
      </c>
      <c r="H50" s="82"/>
    </row>
    <row r="51" spans="1:8" s="79" customFormat="1" x14ac:dyDescent="0.45">
      <c r="A51" s="79" t="s">
        <v>265</v>
      </c>
      <c r="B51" s="96">
        <v>167980</v>
      </c>
      <c r="C51" s="80">
        <v>176627</v>
      </c>
      <c r="D51" s="80">
        <v>192334</v>
      </c>
      <c r="E51" s="81">
        <v>249902</v>
      </c>
      <c r="F51" s="81">
        <v>230651.335385552</v>
      </c>
      <c r="G51" s="90"/>
    </row>
    <row r="52" spans="1:8" x14ac:dyDescent="0.45">
      <c r="A52" s="50" t="s">
        <v>600</v>
      </c>
    </row>
    <row r="53" spans="1:8" x14ac:dyDescent="0.45">
      <c r="A53" s="50"/>
    </row>
    <row r="54" spans="1:8" ht="15.75" x14ac:dyDescent="0.55000000000000004">
      <c r="A54" s="51" t="s">
        <v>503</v>
      </c>
    </row>
    <row r="55" spans="1:8" x14ac:dyDescent="0.45">
      <c r="A55" t="s">
        <v>398</v>
      </c>
      <c r="B55" s="74" t="s">
        <v>506</v>
      </c>
      <c r="C55" s="74">
        <v>216533</v>
      </c>
      <c r="D55" s="74">
        <v>197372</v>
      </c>
      <c r="E55" s="74">
        <v>199141</v>
      </c>
      <c r="F55" s="74">
        <v>176076</v>
      </c>
    </row>
    <row r="56" spans="1:8" x14ac:dyDescent="0.45">
      <c r="A56" t="s">
        <v>399</v>
      </c>
      <c r="B56" s="74" t="s">
        <v>506</v>
      </c>
      <c r="C56" s="74">
        <v>37252</v>
      </c>
      <c r="D56" s="74">
        <v>65261</v>
      </c>
      <c r="E56" s="74">
        <v>129535</v>
      </c>
      <c r="F56" s="74">
        <v>135889</v>
      </c>
    </row>
    <row r="57" spans="1:8" x14ac:dyDescent="0.45">
      <c r="A57" s="71" t="s">
        <v>400</v>
      </c>
      <c r="B57" s="74" t="s">
        <v>506</v>
      </c>
      <c r="C57" s="74" t="s">
        <v>506</v>
      </c>
      <c r="D57" s="74" t="s">
        <v>508</v>
      </c>
      <c r="E57" s="74" t="s">
        <v>508</v>
      </c>
      <c r="F57" s="74">
        <v>3140.4337024799997</v>
      </c>
    </row>
    <row r="58" spans="1:8" x14ac:dyDescent="0.45">
      <c r="A58" t="s">
        <v>401</v>
      </c>
      <c r="B58" s="74" t="s">
        <v>506</v>
      </c>
      <c r="C58" s="74" t="s">
        <v>506</v>
      </c>
      <c r="D58" s="74" t="s">
        <v>508</v>
      </c>
      <c r="E58" s="74" t="s">
        <v>508</v>
      </c>
      <c r="F58" s="74">
        <v>7948.9575506720012</v>
      </c>
    </row>
    <row r="59" spans="1:8" x14ac:dyDescent="0.45">
      <c r="A59" t="s">
        <v>402</v>
      </c>
      <c r="B59" s="74" t="s">
        <v>506</v>
      </c>
      <c r="C59" s="74" t="s">
        <v>506</v>
      </c>
      <c r="D59" s="74">
        <v>876</v>
      </c>
      <c r="E59" s="74">
        <v>2295</v>
      </c>
      <c r="F59" s="74">
        <v>2845</v>
      </c>
    </row>
    <row r="60" spans="1:8" x14ac:dyDescent="0.45">
      <c r="A60" t="s">
        <v>403</v>
      </c>
      <c r="B60" s="74" t="s">
        <v>506</v>
      </c>
      <c r="C60" s="74">
        <v>115</v>
      </c>
      <c r="D60" s="74">
        <v>84</v>
      </c>
      <c r="E60" s="74">
        <v>142</v>
      </c>
      <c r="F60" s="74">
        <v>139</v>
      </c>
    </row>
    <row r="61" spans="1:8" s="79" customFormat="1" x14ac:dyDescent="0.45">
      <c r="A61" s="79" t="s">
        <v>265</v>
      </c>
      <c r="B61" s="96">
        <v>253238</v>
      </c>
      <c r="C61" s="80">
        <v>253900</v>
      </c>
      <c r="D61" s="80">
        <v>277889</v>
      </c>
      <c r="E61" s="80">
        <v>344622</v>
      </c>
      <c r="F61" s="80">
        <v>326038.39125315199</v>
      </c>
      <c r="G61" s="105"/>
    </row>
    <row r="62" spans="1:8" x14ac:dyDescent="0.45">
      <c r="A62" s="50" t="s">
        <v>600</v>
      </c>
    </row>
    <row r="63" spans="1:8" x14ac:dyDescent="0.45">
      <c r="A63" s="50" t="s">
        <v>406</v>
      </c>
    </row>
    <row r="64" spans="1:8" x14ac:dyDescent="0.45">
      <c r="A64" s="50"/>
    </row>
    <row r="65" spans="1:7" x14ac:dyDescent="0.45">
      <c r="A65" s="70" t="s">
        <v>59</v>
      </c>
      <c r="B65" s="72"/>
      <c r="C65" s="72"/>
      <c r="D65" s="72"/>
      <c r="E65" s="72"/>
      <c r="F65" s="72"/>
    </row>
    <row r="66" spans="1:7" x14ac:dyDescent="0.45">
      <c r="A66" s="51" t="s">
        <v>421</v>
      </c>
    </row>
    <row r="67" spans="1:7" x14ac:dyDescent="0.45">
      <c r="A67" t="s">
        <v>398</v>
      </c>
      <c r="B67" s="94">
        <v>0</v>
      </c>
      <c r="C67" s="94">
        <v>0</v>
      </c>
      <c r="D67" s="94">
        <v>0</v>
      </c>
      <c r="E67" s="94">
        <v>0</v>
      </c>
      <c r="F67" s="95">
        <v>0</v>
      </c>
    </row>
    <row r="68" spans="1:7" x14ac:dyDescent="0.45">
      <c r="A68" t="s">
        <v>399</v>
      </c>
      <c r="B68" s="94">
        <v>0</v>
      </c>
      <c r="C68" s="94">
        <v>0</v>
      </c>
      <c r="D68" s="94">
        <v>0</v>
      </c>
      <c r="E68" s="94">
        <v>0</v>
      </c>
      <c r="F68" s="95">
        <v>0</v>
      </c>
    </row>
    <row r="69" spans="1:7" x14ac:dyDescent="0.45">
      <c r="A69" s="71" t="s">
        <v>400</v>
      </c>
      <c r="B69" s="94" t="s">
        <v>506</v>
      </c>
      <c r="C69" s="94" t="s">
        <v>506</v>
      </c>
      <c r="D69" s="94" t="s">
        <v>506</v>
      </c>
      <c r="E69" s="94">
        <v>0</v>
      </c>
      <c r="F69" s="95">
        <v>1255</v>
      </c>
    </row>
    <row r="70" spans="1:7" x14ac:dyDescent="0.45">
      <c r="A70" t="s">
        <v>401</v>
      </c>
      <c r="B70" s="94" t="s">
        <v>506</v>
      </c>
      <c r="C70" s="94" t="s">
        <v>506</v>
      </c>
      <c r="D70" s="94" t="s">
        <v>506</v>
      </c>
      <c r="E70" s="94">
        <v>0</v>
      </c>
      <c r="F70" s="95">
        <v>0</v>
      </c>
    </row>
    <row r="71" spans="1:7" x14ac:dyDescent="0.45">
      <c r="A71" t="s">
        <v>402</v>
      </c>
      <c r="B71" s="94" t="s">
        <v>506</v>
      </c>
      <c r="C71" s="94" t="s">
        <v>506</v>
      </c>
      <c r="D71" s="94">
        <v>0</v>
      </c>
      <c r="E71" s="94">
        <v>0</v>
      </c>
      <c r="F71" s="95">
        <v>0</v>
      </c>
    </row>
    <row r="72" spans="1:7" s="79" customFormat="1" x14ac:dyDescent="0.45">
      <c r="A72" s="79" t="s">
        <v>265</v>
      </c>
      <c r="B72" s="96">
        <v>0</v>
      </c>
      <c r="C72" s="96">
        <v>0</v>
      </c>
      <c r="D72" s="96">
        <v>0</v>
      </c>
      <c r="E72" s="96">
        <v>0</v>
      </c>
      <c r="F72" s="119">
        <v>1255</v>
      </c>
      <c r="G72" s="105"/>
    </row>
    <row r="73" spans="1:7" x14ac:dyDescent="0.45">
      <c r="B73" s="94"/>
      <c r="C73" s="94"/>
      <c r="D73" s="94"/>
      <c r="E73" s="94"/>
      <c r="F73" s="95"/>
    </row>
    <row r="74" spans="1:7" x14ac:dyDescent="0.45">
      <c r="A74" s="51" t="s">
        <v>422</v>
      </c>
      <c r="B74" s="94"/>
      <c r="C74" s="94"/>
      <c r="D74" s="94"/>
      <c r="E74" s="94"/>
      <c r="F74" s="95"/>
    </row>
    <row r="75" spans="1:7" x14ac:dyDescent="0.45">
      <c r="A75" t="s">
        <v>398</v>
      </c>
      <c r="B75" s="94">
        <v>523</v>
      </c>
      <c r="C75" s="94">
        <v>464</v>
      </c>
      <c r="D75" s="94">
        <v>466</v>
      </c>
      <c r="E75" s="94">
        <v>451</v>
      </c>
      <c r="F75" s="95">
        <v>407.49999999999994</v>
      </c>
    </row>
    <row r="76" spans="1:7" x14ac:dyDescent="0.45">
      <c r="A76" t="s">
        <v>399</v>
      </c>
      <c r="B76" s="94">
        <v>198</v>
      </c>
      <c r="C76" s="94">
        <v>521</v>
      </c>
      <c r="D76" s="94">
        <v>624</v>
      </c>
      <c r="E76" s="94">
        <v>704</v>
      </c>
      <c r="F76" s="95">
        <v>666.80000000000007</v>
      </c>
    </row>
    <row r="77" spans="1:7" x14ac:dyDescent="0.45">
      <c r="A77" s="71" t="s">
        <v>400</v>
      </c>
      <c r="B77" s="94" t="s">
        <v>506</v>
      </c>
      <c r="C77" s="94" t="s">
        <v>506</v>
      </c>
      <c r="D77" s="94" t="s">
        <v>506</v>
      </c>
      <c r="E77" s="94">
        <v>0</v>
      </c>
      <c r="F77" s="95">
        <v>0</v>
      </c>
    </row>
    <row r="78" spans="1:7" x14ac:dyDescent="0.45">
      <c r="A78" t="s">
        <v>401</v>
      </c>
      <c r="B78" s="94" t="s">
        <v>506</v>
      </c>
      <c r="C78" s="94" t="s">
        <v>506</v>
      </c>
      <c r="D78" s="94" t="s">
        <v>506</v>
      </c>
      <c r="E78" s="94">
        <v>216</v>
      </c>
      <c r="F78" s="95">
        <v>1123.3651400000001</v>
      </c>
    </row>
    <row r="79" spans="1:7" x14ac:dyDescent="0.45">
      <c r="A79" t="s">
        <v>402</v>
      </c>
      <c r="B79" s="94" t="s">
        <v>506</v>
      </c>
      <c r="C79" s="94" t="s">
        <v>506</v>
      </c>
      <c r="D79" s="94">
        <v>0</v>
      </c>
      <c r="E79" s="94">
        <v>0</v>
      </c>
      <c r="F79" s="95">
        <v>0</v>
      </c>
    </row>
    <row r="80" spans="1:7" s="79" customFormat="1" x14ac:dyDescent="0.45">
      <c r="A80" s="79" t="s">
        <v>265</v>
      </c>
      <c r="B80" s="96">
        <v>721</v>
      </c>
      <c r="C80" s="96">
        <v>985</v>
      </c>
      <c r="D80" s="96">
        <v>1090</v>
      </c>
      <c r="E80" s="96">
        <v>1371</v>
      </c>
      <c r="F80" s="119">
        <v>2197.6651400000001</v>
      </c>
      <c r="G80" s="105"/>
    </row>
    <row r="81" spans="1:7" x14ac:dyDescent="0.45">
      <c r="B81" s="94"/>
      <c r="C81" s="94"/>
      <c r="D81" s="94"/>
      <c r="E81" s="94"/>
      <c r="F81" s="95"/>
    </row>
    <row r="82" spans="1:7" x14ac:dyDescent="0.45">
      <c r="A82" s="51" t="s">
        <v>423</v>
      </c>
      <c r="B82" s="94"/>
      <c r="C82" s="94"/>
      <c r="D82" s="94"/>
      <c r="E82" s="94"/>
      <c r="F82" s="95"/>
    </row>
    <row r="83" spans="1:7" x14ac:dyDescent="0.45">
      <c r="A83" t="s">
        <v>398</v>
      </c>
      <c r="B83" s="94">
        <v>5337</v>
      </c>
      <c r="C83" s="94">
        <v>5783</v>
      </c>
      <c r="D83" s="95">
        <v>4991</v>
      </c>
      <c r="E83" s="94">
        <v>5300</v>
      </c>
      <c r="F83" s="95">
        <v>5213.9930000000004</v>
      </c>
    </row>
    <row r="84" spans="1:7" x14ac:dyDescent="0.45">
      <c r="A84" t="s">
        <v>399</v>
      </c>
      <c r="B84" s="94">
        <v>436</v>
      </c>
      <c r="C84" s="94">
        <v>490</v>
      </c>
      <c r="D84" s="95">
        <v>1463</v>
      </c>
      <c r="E84" s="94">
        <v>2594</v>
      </c>
      <c r="F84" s="95">
        <v>1900.0999999999997</v>
      </c>
    </row>
    <row r="85" spans="1:7" x14ac:dyDescent="0.45">
      <c r="A85" s="71" t="s">
        <v>400</v>
      </c>
      <c r="B85" s="94" t="s">
        <v>506</v>
      </c>
      <c r="C85" s="94" t="s">
        <v>506</v>
      </c>
      <c r="D85" s="95" t="s">
        <v>506</v>
      </c>
      <c r="E85" s="94">
        <v>25</v>
      </c>
      <c r="F85" s="95">
        <v>26.061</v>
      </c>
    </row>
    <row r="86" spans="1:7" x14ac:dyDescent="0.45">
      <c r="A86" t="s">
        <v>401</v>
      </c>
      <c r="B86" s="94" t="s">
        <v>506</v>
      </c>
      <c r="C86" s="94" t="s">
        <v>506</v>
      </c>
      <c r="D86" s="95" t="s">
        <v>506</v>
      </c>
      <c r="E86" s="94">
        <v>26</v>
      </c>
      <c r="F86" s="95">
        <v>27.1</v>
      </c>
    </row>
    <row r="87" spans="1:7" x14ac:dyDescent="0.45">
      <c r="A87" t="s">
        <v>402</v>
      </c>
      <c r="B87" s="94" t="s">
        <v>506</v>
      </c>
      <c r="C87" s="94" t="s">
        <v>506</v>
      </c>
      <c r="D87" s="95">
        <v>0</v>
      </c>
      <c r="E87" s="94">
        <v>0</v>
      </c>
      <c r="F87" s="95">
        <v>4.8699999999999992</v>
      </c>
    </row>
    <row r="88" spans="1:7" s="79" customFormat="1" x14ac:dyDescent="0.45">
      <c r="A88" s="79" t="s">
        <v>265</v>
      </c>
      <c r="B88" s="96">
        <v>5773</v>
      </c>
      <c r="C88" s="96">
        <v>6273</v>
      </c>
      <c r="D88" s="96">
        <v>6454</v>
      </c>
      <c r="E88" s="96">
        <v>7945</v>
      </c>
      <c r="F88" s="119">
        <v>7172.1239999999998</v>
      </c>
      <c r="G88" s="105"/>
    </row>
    <row r="89" spans="1:7" x14ac:dyDescent="0.45">
      <c r="B89" s="94"/>
      <c r="C89" s="94"/>
      <c r="D89" s="94"/>
      <c r="E89" s="94"/>
      <c r="F89" s="95"/>
    </row>
    <row r="90" spans="1:7" x14ac:dyDescent="0.45">
      <c r="A90" s="51" t="s">
        <v>424</v>
      </c>
      <c r="B90" s="94"/>
      <c r="C90" s="94"/>
      <c r="D90" s="94"/>
      <c r="E90" s="94"/>
      <c r="F90" s="95"/>
    </row>
    <row r="91" spans="1:7" x14ac:dyDescent="0.45">
      <c r="A91" t="s">
        <v>398</v>
      </c>
      <c r="B91" s="94">
        <v>0</v>
      </c>
      <c r="C91" s="94">
        <v>0</v>
      </c>
      <c r="D91" s="94" t="s">
        <v>507</v>
      </c>
      <c r="E91" s="94">
        <v>0</v>
      </c>
      <c r="F91" s="95">
        <v>0</v>
      </c>
    </row>
    <row r="92" spans="1:7" x14ac:dyDescent="0.45">
      <c r="A92" t="s">
        <v>399</v>
      </c>
      <c r="B92" s="94">
        <v>0</v>
      </c>
      <c r="C92" s="94">
        <v>0</v>
      </c>
      <c r="D92" s="94" t="s">
        <v>507</v>
      </c>
      <c r="E92" s="94">
        <v>0</v>
      </c>
      <c r="F92" s="95">
        <v>0</v>
      </c>
    </row>
    <row r="93" spans="1:7" x14ac:dyDescent="0.45">
      <c r="A93" s="71" t="s">
        <v>400</v>
      </c>
      <c r="B93" s="94" t="s">
        <v>506</v>
      </c>
      <c r="C93" s="94" t="s">
        <v>506</v>
      </c>
      <c r="D93" s="94" t="s">
        <v>506</v>
      </c>
      <c r="E93" s="94">
        <v>0</v>
      </c>
      <c r="F93" s="95">
        <v>0</v>
      </c>
    </row>
    <row r="94" spans="1:7" x14ac:dyDescent="0.45">
      <c r="A94" t="s">
        <v>401</v>
      </c>
      <c r="B94" s="94" t="s">
        <v>506</v>
      </c>
      <c r="C94" s="94" t="s">
        <v>506</v>
      </c>
      <c r="D94" s="94" t="s">
        <v>506</v>
      </c>
      <c r="E94" s="94">
        <v>0</v>
      </c>
      <c r="F94" s="95">
        <v>0</v>
      </c>
    </row>
    <row r="95" spans="1:7" x14ac:dyDescent="0.45">
      <c r="A95" t="s">
        <v>402</v>
      </c>
      <c r="B95" s="94" t="s">
        <v>506</v>
      </c>
      <c r="C95" s="94" t="s">
        <v>506</v>
      </c>
      <c r="D95" s="94" t="s">
        <v>507</v>
      </c>
      <c r="E95" s="94">
        <v>0</v>
      </c>
      <c r="F95" s="95">
        <v>0</v>
      </c>
    </row>
    <row r="96" spans="1:7" s="79" customFormat="1" x14ac:dyDescent="0.45">
      <c r="A96" s="79" t="s">
        <v>265</v>
      </c>
      <c r="B96" s="96">
        <v>0</v>
      </c>
      <c r="C96" s="96">
        <v>0</v>
      </c>
      <c r="D96" s="96">
        <v>0</v>
      </c>
      <c r="E96" s="96">
        <v>0</v>
      </c>
      <c r="F96" s="119">
        <v>0</v>
      </c>
      <c r="G96" s="105"/>
    </row>
    <row r="97" spans="1:7" x14ac:dyDescent="0.45">
      <c r="B97" s="94"/>
      <c r="C97" s="94"/>
      <c r="D97" s="94"/>
      <c r="E97" s="94"/>
      <c r="F97" s="95"/>
    </row>
    <row r="98" spans="1:7" x14ac:dyDescent="0.45">
      <c r="A98" s="51" t="s">
        <v>425</v>
      </c>
      <c r="B98" s="94"/>
      <c r="C98" s="94"/>
      <c r="D98" s="94"/>
      <c r="E98" s="94"/>
      <c r="F98" s="95"/>
    </row>
    <row r="99" spans="1:7" x14ac:dyDescent="0.45">
      <c r="A99" t="s">
        <v>398</v>
      </c>
      <c r="B99" s="94">
        <v>0</v>
      </c>
      <c r="C99" s="94">
        <v>0</v>
      </c>
      <c r="D99" s="94">
        <v>0</v>
      </c>
      <c r="E99" s="94">
        <v>0</v>
      </c>
      <c r="F99" s="95">
        <v>0</v>
      </c>
    </row>
    <row r="100" spans="1:7" x14ac:dyDescent="0.45">
      <c r="A100" t="s">
        <v>399</v>
      </c>
      <c r="B100" s="94">
        <v>2</v>
      </c>
      <c r="C100" s="94">
        <v>5</v>
      </c>
      <c r="D100" s="94">
        <v>9</v>
      </c>
      <c r="E100" s="94">
        <v>0</v>
      </c>
      <c r="F100" s="95">
        <v>5.5000000000000009</v>
      </c>
    </row>
    <row r="101" spans="1:7" x14ac:dyDescent="0.45">
      <c r="A101" s="71" t="s">
        <v>400</v>
      </c>
      <c r="B101" s="94" t="s">
        <v>506</v>
      </c>
      <c r="C101" s="94" t="s">
        <v>506</v>
      </c>
      <c r="D101" s="94" t="s">
        <v>506</v>
      </c>
      <c r="E101" s="94">
        <v>0</v>
      </c>
      <c r="F101" s="95">
        <v>0</v>
      </c>
    </row>
    <row r="102" spans="1:7" x14ac:dyDescent="0.45">
      <c r="A102" t="s">
        <v>401</v>
      </c>
      <c r="B102" s="94" t="s">
        <v>506</v>
      </c>
      <c r="C102" s="94" t="s">
        <v>506</v>
      </c>
      <c r="D102" s="94" t="s">
        <v>506</v>
      </c>
      <c r="E102" s="94">
        <v>0</v>
      </c>
      <c r="F102" s="95">
        <v>0</v>
      </c>
    </row>
    <row r="103" spans="1:7" x14ac:dyDescent="0.45">
      <c r="A103" t="s">
        <v>402</v>
      </c>
      <c r="B103" s="94" t="s">
        <v>506</v>
      </c>
      <c r="C103" s="94" t="s">
        <v>506</v>
      </c>
      <c r="D103" s="94">
        <v>0.3</v>
      </c>
      <c r="E103" s="94">
        <v>7</v>
      </c>
      <c r="F103" s="95">
        <v>0</v>
      </c>
    </row>
    <row r="104" spans="1:7" x14ac:dyDescent="0.45">
      <c r="A104" t="s">
        <v>265</v>
      </c>
      <c r="B104" s="94">
        <v>2</v>
      </c>
      <c r="C104" s="94">
        <v>5</v>
      </c>
      <c r="D104" s="94">
        <v>9.3000000000000007</v>
      </c>
      <c r="E104" s="94">
        <v>7</v>
      </c>
      <c r="F104" s="95">
        <v>5.5000000000000009</v>
      </c>
    </row>
    <row r="105" spans="1:7" x14ac:dyDescent="0.45">
      <c r="B105" s="94"/>
      <c r="C105" s="94"/>
      <c r="D105" s="94"/>
      <c r="E105" s="94"/>
      <c r="F105" s="95"/>
    </row>
    <row r="106" spans="1:7" x14ac:dyDescent="0.45">
      <c r="A106" s="51" t="s">
        <v>426</v>
      </c>
      <c r="B106" s="94"/>
      <c r="C106" s="94"/>
      <c r="D106" s="94"/>
      <c r="E106" s="94"/>
      <c r="F106" s="95"/>
    </row>
    <row r="107" spans="1:7" x14ac:dyDescent="0.45">
      <c r="A107" t="s">
        <v>398</v>
      </c>
      <c r="B107" s="94">
        <v>283</v>
      </c>
      <c r="C107" s="94">
        <v>315</v>
      </c>
      <c r="D107" s="94">
        <v>1199</v>
      </c>
      <c r="E107" s="94">
        <v>977</v>
      </c>
      <c r="F107" s="95">
        <v>1080.9000000000001</v>
      </c>
    </row>
    <row r="108" spans="1:7" x14ac:dyDescent="0.45">
      <c r="A108" t="s">
        <v>399</v>
      </c>
      <c r="B108" s="94">
        <v>0</v>
      </c>
      <c r="C108" s="94">
        <v>0</v>
      </c>
      <c r="D108" s="94">
        <v>1236</v>
      </c>
      <c r="E108" s="94">
        <v>894</v>
      </c>
      <c r="F108" s="95">
        <v>1145.9000000000001</v>
      </c>
    </row>
    <row r="109" spans="1:7" x14ac:dyDescent="0.45">
      <c r="A109" s="71" t="s">
        <v>400</v>
      </c>
      <c r="B109" s="94" t="s">
        <v>506</v>
      </c>
      <c r="C109" s="94" t="s">
        <v>506</v>
      </c>
      <c r="D109" s="94" t="s">
        <v>506</v>
      </c>
      <c r="E109" s="94">
        <v>1625</v>
      </c>
      <c r="F109" s="95">
        <v>1996.09</v>
      </c>
    </row>
    <row r="110" spans="1:7" x14ac:dyDescent="0.45">
      <c r="A110" t="s">
        <v>401</v>
      </c>
      <c r="B110" s="94" t="s">
        <v>506</v>
      </c>
      <c r="C110" s="94" t="s">
        <v>506</v>
      </c>
      <c r="D110" s="94" t="s">
        <v>506</v>
      </c>
      <c r="E110" s="94">
        <v>165</v>
      </c>
      <c r="F110" s="95">
        <v>609.39</v>
      </c>
    </row>
    <row r="111" spans="1:7" x14ac:dyDescent="0.45">
      <c r="A111" t="s">
        <v>402</v>
      </c>
      <c r="B111" s="94" t="s">
        <v>506</v>
      </c>
      <c r="C111" s="94" t="s">
        <v>506</v>
      </c>
      <c r="D111" s="94">
        <v>0</v>
      </c>
      <c r="E111" s="94">
        <v>0</v>
      </c>
      <c r="F111" s="95">
        <v>0</v>
      </c>
    </row>
    <row r="112" spans="1:7" s="79" customFormat="1" x14ac:dyDescent="0.45">
      <c r="A112" s="79" t="s">
        <v>265</v>
      </c>
      <c r="B112" s="96">
        <v>283</v>
      </c>
      <c r="C112" s="96">
        <v>315</v>
      </c>
      <c r="D112" s="96">
        <v>2435</v>
      </c>
      <c r="E112" s="96">
        <v>3661</v>
      </c>
      <c r="F112" s="119">
        <v>4832.2800000000007</v>
      </c>
      <c r="G112" s="105"/>
    </row>
    <row r="113" spans="1:10" x14ac:dyDescent="0.45">
      <c r="F113" s="78"/>
    </row>
    <row r="114" spans="1:10" x14ac:dyDescent="0.45">
      <c r="A114" s="51" t="s">
        <v>427</v>
      </c>
      <c r="F114" s="78"/>
    </row>
    <row r="115" spans="1:10" x14ac:dyDescent="0.45">
      <c r="A115" t="s">
        <v>398</v>
      </c>
      <c r="B115" s="75">
        <v>0.05</v>
      </c>
      <c r="C115" s="75">
        <v>0.05</v>
      </c>
      <c r="D115" s="75">
        <v>0.22</v>
      </c>
      <c r="E115" s="75">
        <v>0.17</v>
      </c>
      <c r="F115" s="151">
        <v>0.19227988009591046</v>
      </c>
    </row>
    <row r="116" spans="1:10" x14ac:dyDescent="0.45">
      <c r="A116" t="s">
        <v>399</v>
      </c>
      <c r="B116" s="75">
        <v>0</v>
      </c>
      <c r="C116" s="75">
        <v>0</v>
      </c>
      <c r="D116" s="75">
        <v>0.59</v>
      </c>
      <c r="E116" s="75">
        <v>0.27</v>
      </c>
      <c r="F116" s="151">
        <v>0.44545949308039196</v>
      </c>
    </row>
    <row r="117" spans="1:10" x14ac:dyDescent="0.45">
      <c r="A117" s="71" t="s">
        <v>400</v>
      </c>
      <c r="B117" s="74" t="s">
        <v>506</v>
      </c>
      <c r="C117" s="74" t="s">
        <v>506</v>
      </c>
      <c r="D117" s="74" t="s">
        <v>506</v>
      </c>
      <c r="E117" s="75">
        <v>0.99</v>
      </c>
      <c r="F117" s="151">
        <v>0.99</v>
      </c>
    </row>
    <row r="118" spans="1:10" x14ac:dyDescent="0.45">
      <c r="A118" t="s">
        <v>401</v>
      </c>
      <c r="B118" s="74" t="s">
        <v>506</v>
      </c>
      <c r="C118" s="74" t="s">
        <v>506</v>
      </c>
      <c r="D118" s="74" t="s">
        <v>506</v>
      </c>
      <c r="E118" s="75">
        <v>0.98</v>
      </c>
      <c r="F118" s="151">
        <v>0.53</v>
      </c>
    </row>
    <row r="119" spans="1:10" x14ac:dyDescent="0.45">
      <c r="A119" t="s">
        <v>402</v>
      </c>
      <c r="B119" s="74" t="s">
        <v>506</v>
      </c>
      <c r="C119" s="74" t="s">
        <v>506</v>
      </c>
      <c r="D119" s="75">
        <v>0</v>
      </c>
      <c r="E119" s="75">
        <v>0</v>
      </c>
      <c r="F119" s="151">
        <v>0</v>
      </c>
    </row>
    <row r="120" spans="1:10" s="79" customFormat="1" x14ac:dyDescent="0.45">
      <c r="A120" s="79" t="s">
        <v>265</v>
      </c>
      <c r="B120" s="83">
        <v>0.05</v>
      </c>
      <c r="C120" s="83">
        <v>0.04</v>
      </c>
      <c r="D120" s="83">
        <v>0.32</v>
      </c>
      <c r="E120" s="83">
        <v>0.39</v>
      </c>
      <c r="F120" s="126">
        <v>0.45457653468868864</v>
      </c>
      <c r="G120" s="105"/>
    </row>
    <row r="121" spans="1:10" ht="15" customHeight="1" x14ac:dyDescent="0.45">
      <c r="A121" s="52" t="s">
        <v>87</v>
      </c>
      <c r="B121" s="76"/>
      <c r="C121" s="76"/>
      <c r="D121" s="76"/>
      <c r="E121" s="76"/>
      <c r="F121" s="76"/>
      <c r="G121" s="106"/>
      <c r="H121" s="52"/>
      <c r="I121" s="52"/>
      <c r="J121" s="52"/>
    </row>
    <row r="123" spans="1:10" x14ac:dyDescent="0.45">
      <c r="A123" s="70" t="s">
        <v>88</v>
      </c>
      <c r="B123" s="72"/>
      <c r="C123" s="72"/>
      <c r="D123" s="72"/>
      <c r="E123" s="72"/>
      <c r="F123" s="72"/>
    </row>
    <row r="124" spans="1:10" x14ac:dyDescent="0.45">
      <c r="A124" s="51" t="s">
        <v>431</v>
      </c>
    </row>
    <row r="125" spans="1:10" x14ac:dyDescent="0.45">
      <c r="A125" t="s">
        <v>398</v>
      </c>
      <c r="B125" s="94">
        <v>0</v>
      </c>
      <c r="C125" s="94">
        <v>0</v>
      </c>
      <c r="D125" s="94">
        <v>0</v>
      </c>
      <c r="E125" s="94">
        <v>0</v>
      </c>
      <c r="F125" s="95">
        <v>0</v>
      </c>
    </row>
    <row r="126" spans="1:10" x14ac:dyDescent="0.45">
      <c r="A126" t="s">
        <v>399</v>
      </c>
      <c r="B126" s="94">
        <v>0</v>
      </c>
      <c r="C126" s="94">
        <v>0</v>
      </c>
      <c r="D126" s="94">
        <v>0</v>
      </c>
      <c r="E126" s="94">
        <v>0</v>
      </c>
      <c r="F126" s="95">
        <v>0</v>
      </c>
    </row>
    <row r="127" spans="1:10" x14ac:dyDescent="0.45">
      <c r="A127" s="71" t="s">
        <v>400</v>
      </c>
      <c r="B127" s="94" t="s">
        <v>506</v>
      </c>
      <c r="C127" s="94" t="s">
        <v>506</v>
      </c>
      <c r="D127" s="94">
        <v>0</v>
      </c>
      <c r="E127" s="94">
        <v>0</v>
      </c>
      <c r="F127" s="95">
        <v>0</v>
      </c>
    </row>
    <row r="128" spans="1:10" x14ac:dyDescent="0.45">
      <c r="A128" t="s">
        <v>401</v>
      </c>
      <c r="B128" s="94" t="s">
        <v>506</v>
      </c>
      <c r="C128" s="94" t="s">
        <v>506</v>
      </c>
      <c r="D128" s="94">
        <v>0</v>
      </c>
      <c r="E128" s="94">
        <v>0</v>
      </c>
      <c r="F128" s="95">
        <v>0</v>
      </c>
    </row>
    <row r="129" spans="1:7" x14ac:dyDescent="0.45">
      <c r="A129" t="s">
        <v>402</v>
      </c>
      <c r="B129" s="94" t="s">
        <v>506</v>
      </c>
      <c r="C129" s="94" t="s">
        <v>506</v>
      </c>
      <c r="D129" s="94">
        <v>0</v>
      </c>
      <c r="E129" s="94">
        <v>0</v>
      </c>
      <c r="F129" s="95">
        <v>0</v>
      </c>
    </row>
    <row r="130" spans="1:7" s="79" customFormat="1" x14ac:dyDescent="0.45">
      <c r="A130" s="79" t="s">
        <v>265</v>
      </c>
      <c r="B130" s="96">
        <v>0</v>
      </c>
      <c r="C130" s="96">
        <v>0</v>
      </c>
      <c r="D130" s="96">
        <v>0</v>
      </c>
      <c r="E130" s="96">
        <v>0</v>
      </c>
      <c r="F130" s="119">
        <v>0</v>
      </c>
      <c r="G130" s="105"/>
    </row>
    <row r="131" spans="1:7" ht="15" customHeight="1" x14ac:dyDescent="0.45">
      <c r="B131" s="97"/>
      <c r="C131" s="97"/>
      <c r="D131" s="97"/>
      <c r="E131" s="97"/>
      <c r="F131" s="95"/>
    </row>
    <row r="132" spans="1:7" ht="15" customHeight="1" x14ac:dyDescent="0.45">
      <c r="A132" s="51" t="s">
        <v>432</v>
      </c>
      <c r="B132" s="97"/>
      <c r="C132" s="97"/>
      <c r="D132" s="97"/>
      <c r="E132" s="97"/>
      <c r="F132" s="95"/>
    </row>
    <row r="133" spans="1:7" ht="15" customHeight="1" x14ac:dyDescent="0.45">
      <c r="A133" t="s">
        <v>398</v>
      </c>
      <c r="B133" s="97">
        <v>0</v>
      </c>
      <c r="C133" s="97">
        <v>0</v>
      </c>
      <c r="D133" s="94">
        <v>0</v>
      </c>
      <c r="E133" s="97">
        <v>0</v>
      </c>
      <c r="F133" s="95">
        <v>0</v>
      </c>
    </row>
    <row r="134" spans="1:7" ht="15" customHeight="1" x14ac:dyDescent="0.45">
      <c r="A134" t="s">
        <v>399</v>
      </c>
      <c r="B134" s="97">
        <v>0</v>
      </c>
      <c r="C134" s="97">
        <v>0</v>
      </c>
      <c r="D134" s="94">
        <v>0</v>
      </c>
      <c r="E134" s="97">
        <v>0</v>
      </c>
      <c r="F134" s="95">
        <v>0</v>
      </c>
    </row>
    <row r="135" spans="1:7" ht="15" customHeight="1" x14ac:dyDescent="0.45">
      <c r="A135" s="71" t="s">
        <v>400</v>
      </c>
      <c r="B135" s="94" t="s">
        <v>506</v>
      </c>
      <c r="C135" s="94" t="s">
        <v>506</v>
      </c>
      <c r="D135" s="94">
        <v>0</v>
      </c>
      <c r="E135" s="97">
        <v>0</v>
      </c>
      <c r="F135" s="95">
        <v>1255</v>
      </c>
    </row>
    <row r="136" spans="1:7" ht="15" customHeight="1" x14ac:dyDescent="0.45">
      <c r="A136" t="s">
        <v>401</v>
      </c>
      <c r="B136" s="94" t="s">
        <v>506</v>
      </c>
      <c r="C136" s="94" t="s">
        <v>506</v>
      </c>
      <c r="D136" s="94">
        <v>0</v>
      </c>
      <c r="E136" s="97">
        <v>110</v>
      </c>
      <c r="F136" s="95">
        <v>0</v>
      </c>
    </row>
    <row r="137" spans="1:7" ht="15" customHeight="1" x14ac:dyDescent="0.45">
      <c r="A137" t="s">
        <v>402</v>
      </c>
      <c r="B137" s="94" t="s">
        <v>506</v>
      </c>
      <c r="C137" s="94" t="s">
        <v>506</v>
      </c>
      <c r="D137" s="94">
        <v>0</v>
      </c>
      <c r="E137" s="97">
        <v>0</v>
      </c>
      <c r="F137" s="95">
        <v>0</v>
      </c>
    </row>
    <row r="138" spans="1:7" s="79" customFormat="1" ht="15" customHeight="1" x14ac:dyDescent="0.45">
      <c r="A138" s="79" t="s">
        <v>265</v>
      </c>
      <c r="B138" s="96">
        <v>0</v>
      </c>
      <c r="C138" s="96">
        <v>0</v>
      </c>
      <c r="D138" s="96">
        <v>0</v>
      </c>
      <c r="E138" s="96">
        <v>110</v>
      </c>
      <c r="F138" s="119">
        <v>1255</v>
      </c>
      <c r="G138" s="105"/>
    </row>
    <row r="139" spans="1:7" ht="15" customHeight="1" x14ac:dyDescent="0.45">
      <c r="A139" s="53"/>
      <c r="B139" s="97"/>
      <c r="C139" s="97"/>
      <c r="D139" s="97"/>
      <c r="E139" s="97"/>
      <c r="F139" s="95"/>
    </row>
    <row r="140" spans="1:7" ht="15" customHeight="1" x14ac:dyDescent="0.45">
      <c r="A140" s="51" t="s">
        <v>433</v>
      </c>
      <c r="B140" s="97"/>
      <c r="C140" s="97"/>
      <c r="D140" s="97"/>
      <c r="E140" s="97"/>
      <c r="F140" s="95"/>
    </row>
    <row r="141" spans="1:7" ht="15" customHeight="1" x14ac:dyDescent="0.45">
      <c r="A141" t="s">
        <v>398</v>
      </c>
      <c r="B141" s="97">
        <v>0</v>
      </c>
      <c r="C141" s="97">
        <v>0</v>
      </c>
      <c r="D141" s="94">
        <v>0</v>
      </c>
      <c r="E141" s="97">
        <v>0</v>
      </c>
      <c r="F141" s="95">
        <v>0</v>
      </c>
    </row>
    <row r="142" spans="1:7" ht="15" customHeight="1" x14ac:dyDescent="0.45">
      <c r="A142" t="s">
        <v>399</v>
      </c>
      <c r="B142" s="97">
        <v>0</v>
      </c>
      <c r="C142" s="97">
        <v>0</v>
      </c>
      <c r="D142" s="94">
        <v>0</v>
      </c>
      <c r="E142" s="97">
        <v>0</v>
      </c>
      <c r="F142" s="95">
        <v>0</v>
      </c>
    </row>
    <row r="143" spans="1:7" ht="15" customHeight="1" x14ac:dyDescent="0.45">
      <c r="A143" s="71" t="s">
        <v>400</v>
      </c>
      <c r="B143" s="94" t="s">
        <v>506</v>
      </c>
      <c r="C143" s="94" t="s">
        <v>506</v>
      </c>
      <c r="D143" s="94">
        <v>0</v>
      </c>
      <c r="E143" s="97">
        <v>0</v>
      </c>
      <c r="F143" s="95">
        <v>1655.3489999999999</v>
      </c>
    </row>
    <row r="144" spans="1:7" ht="15" customHeight="1" x14ac:dyDescent="0.45">
      <c r="A144" t="s">
        <v>401</v>
      </c>
      <c r="B144" s="94" t="s">
        <v>506</v>
      </c>
      <c r="C144" s="94" t="s">
        <v>506</v>
      </c>
      <c r="D144" s="94">
        <v>0</v>
      </c>
      <c r="E144" s="97">
        <v>0</v>
      </c>
      <c r="F144" s="95">
        <v>0.56999999999999995</v>
      </c>
    </row>
    <row r="145" spans="1:7" ht="15" customHeight="1" x14ac:dyDescent="0.45">
      <c r="A145" t="s">
        <v>402</v>
      </c>
      <c r="B145" s="94" t="s">
        <v>506</v>
      </c>
      <c r="C145" s="94" t="s">
        <v>506</v>
      </c>
      <c r="D145" s="94">
        <v>0</v>
      </c>
      <c r="E145" s="97">
        <v>0</v>
      </c>
      <c r="F145" s="95">
        <v>0</v>
      </c>
    </row>
    <row r="146" spans="1:7" s="79" customFormat="1" ht="15" customHeight="1" x14ac:dyDescent="0.45">
      <c r="A146" s="79" t="s">
        <v>265</v>
      </c>
      <c r="B146" s="96">
        <v>0</v>
      </c>
      <c r="C146" s="96">
        <v>0</v>
      </c>
      <c r="D146" s="96">
        <v>0</v>
      </c>
      <c r="E146" s="96">
        <v>0</v>
      </c>
      <c r="F146" s="119">
        <v>1655.9189999999999</v>
      </c>
      <c r="G146" s="105"/>
    </row>
    <row r="147" spans="1:7" ht="15" customHeight="1" x14ac:dyDescent="0.45">
      <c r="A147" s="53"/>
      <c r="B147" s="97"/>
      <c r="C147" s="97"/>
      <c r="D147" s="97"/>
      <c r="E147" s="97"/>
      <c r="F147" s="95"/>
    </row>
    <row r="148" spans="1:7" ht="15" customHeight="1" x14ac:dyDescent="0.45">
      <c r="A148" s="51" t="s">
        <v>434</v>
      </c>
      <c r="B148" s="97"/>
      <c r="C148" s="97"/>
      <c r="D148" s="97"/>
      <c r="E148" s="97"/>
      <c r="F148" s="95"/>
    </row>
    <row r="149" spans="1:7" ht="15" customHeight="1" x14ac:dyDescent="0.45">
      <c r="A149" t="s">
        <v>398</v>
      </c>
      <c r="B149" s="97">
        <v>496</v>
      </c>
      <c r="C149" s="97">
        <v>241</v>
      </c>
      <c r="D149" s="97">
        <v>34</v>
      </c>
      <c r="E149" s="97">
        <v>1702</v>
      </c>
      <c r="F149" s="95">
        <v>152.87</v>
      </c>
    </row>
    <row r="150" spans="1:7" ht="15" customHeight="1" x14ac:dyDescent="0.45">
      <c r="A150" t="s">
        <v>399</v>
      </c>
      <c r="B150" s="97">
        <v>147</v>
      </c>
      <c r="C150" s="97">
        <v>533</v>
      </c>
      <c r="D150" s="97">
        <v>225</v>
      </c>
      <c r="E150" s="97">
        <v>0</v>
      </c>
      <c r="F150" s="95">
        <v>203.4</v>
      </c>
    </row>
    <row r="151" spans="1:7" ht="15" customHeight="1" x14ac:dyDescent="0.45">
      <c r="A151" s="71" t="s">
        <v>400</v>
      </c>
      <c r="B151" s="94" t="s">
        <v>506</v>
      </c>
      <c r="C151" s="94" t="s">
        <v>506</v>
      </c>
      <c r="D151" s="97">
        <v>61</v>
      </c>
      <c r="E151" s="97">
        <v>55</v>
      </c>
      <c r="F151" s="95">
        <v>106.768</v>
      </c>
    </row>
    <row r="152" spans="1:7" ht="15" customHeight="1" x14ac:dyDescent="0.45">
      <c r="A152" t="s">
        <v>401</v>
      </c>
      <c r="B152" s="94" t="s">
        <v>506</v>
      </c>
      <c r="C152" s="94" t="s">
        <v>506</v>
      </c>
      <c r="D152" s="97">
        <v>50</v>
      </c>
      <c r="E152" s="97">
        <v>99</v>
      </c>
      <c r="F152" s="95">
        <v>8.52</v>
      </c>
    </row>
    <row r="153" spans="1:7" ht="15" customHeight="1" x14ac:dyDescent="0.45">
      <c r="A153" t="s">
        <v>402</v>
      </c>
      <c r="B153" s="94" t="s">
        <v>506</v>
      </c>
      <c r="C153" s="94" t="s">
        <v>506</v>
      </c>
      <c r="D153" s="97">
        <v>0</v>
      </c>
      <c r="E153" s="97">
        <v>0</v>
      </c>
      <c r="F153" s="95">
        <v>7.5185000000000004</v>
      </c>
    </row>
    <row r="154" spans="1:7" s="79" customFormat="1" ht="15" customHeight="1" x14ac:dyDescent="0.45">
      <c r="A154" s="79" t="s">
        <v>265</v>
      </c>
      <c r="B154" s="96">
        <v>643</v>
      </c>
      <c r="C154" s="96">
        <v>774</v>
      </c>
      <c r="D154" s="96">
        <v>370</v>
      </c>
      <c r="E154" s="96">
        <v>1856</v>
      </c>
      <c r="F154" s="119">
        <v>479.07650000000001</v>
      </c>
      <c r="G154" s="105"/>
    </row>
    <row r="155" spans="1:7" ht="15" customHeight="1" x14ac:dyDescent="0.45">
      <c r="A155" s="53"/>
      <c r="B155" s="97"/>
      <c r="C155" s="97"/>
      <c r="D155" s="97"/>
      <c r="E155" s="97"/>
      <c r="F155" s="95"/>
    </row>
    <row r="156" spans="1:7" ht="15" customHeight="1" x14ac:dyDescent="0.45">
      <c r="A156" s="51" t="s">
        <v>435</v>
      </c>
      <c r="B156" s="97"/>
      <c r="C156" s="97"/>
      <c r="D156" s="97"/>
      <c r="E156" s="97"/>
      <c r="F156" s="95"/>
    </row>
    <row r="157" spans="1:7" ht="15" customHeight="1" x14ac:dyDescent="0.45">
      <c r="A157" t="s">
        <v>398</v>
      </c>
      <c r="B157" s="97">
        <v>0</v>
      </c>
      <c r="C157" s="97">
        <v>0</v>
      </c>
      <c r="D157" s="97">
        <v>0</v>
      </c>
      <c r="E157" s="97">
        <v>0</v>
      </c>
      <c r="F157" s="95">
        <v>0</v>
      </c>
    </row>
    <row r="158" spans="1:7" ht="15" customHeight="1" x14ac:dyDescent="0.45">
      <c r="A158" t="s">
        <v>399</v>
      </c>
      <c r="B158" s="97">
        <v>28</v>
      </c>
      <c r="C158" s="97">
        <v>48</v>
      </c>
      <c r="D158" s="97">
        <v>384</v>
      </c>
      <c r="E158" s="97">
        <v>0</v>
      </c>
      <c r="F158" s="95">
        <v>41.8</v>
      </c>
    </row>
    <row r="159" spans="1:7" ht="15" customHeight="1" x14ac:dyDescent="0.45">
      <c r="A159" s="71" t="s">
        <v>400</v>
      </c>
      <c r="B159" s="94" t="s">
        <v>506</v>
      </c>
      <c r="C159" s="94" t="s">
        <v>506</v>
      </c>
      <c r="D159" s="97">
        <v>0</v>
      </c>
      <c r="E159" s="97">
        <v>0</v>
      </c>
      <c r="F159" s="95">
        <v>0</v>
      </c>
    </row>
    <row r="160" spans="1:7" ht="15" customHeight="1" x14ac:dyDescent="0.45">
      <c r="A160" t="s">
        <v>401</v>
      </c>
      <c r="B160" s="94" t="s">
        <v>506</v>
      </c>
      <c r="C160" s="94" t="s">
        <v>506</v>
      </c>
      <c r="D160" s="97">
        <v>0</v>
      </c>
      <c r="E160" s="97">
        <v>0</v>
      </c>
      <c r="F160" s="95">
        <v>0</v>
      </c>
    </row>
    <row r="161" spans="1:7" ht="15" customHeight="1" x14ac:dyDescent="0.45">
      <c r="A161" t="s">
        <v>402</v>
      </c>
      <c r="B161" s="94" t="s">
        <v>506</v>
      </c>
      <c r="C161" s="94" t="s">
        <v>506</v>
      </c>
      <c r="D161" s="97">
        <v>0</v>
      </c>
      <c r="E161" s="97">
        <v>0</v>
      </c>
      <c r="F161" s="95">
        <v>0</v>
      </c>
    </row>
    <row r="162" spans="1:7" s="79" customFormat="1" ht="15" customHeight="1" x14ac:dyDescent="0.45">
      <c r="A162" s="79" t="s">
        <v>265</v>
      </c>
      <c r="B162" s="96">
        <v>28</v>
      </c>
      <c r="C162" s="96">
        <v>48</v>
      </c>
      <c r="D162" s="96">
        <v>384</v>
      </c>
      <c r="E162" s="96">
        <v>0</v>
      </c>
      <c r="F162" s="119">
        <v>41.8</v>
      </c>
      <c r="G162" s="105"/>
    </row>
    <row r="163" spans="1:7" ht="15" customHeight="1" x14ac:dyDescent="0.45">
      <c r="B163" s="97"/>
      <c r="C163" s="97"/>
      <c r="D163" s="97"/>
      <c r="E163" s="97"/>
      <c r="F163" s="95"/>
    </row>
    <row r="164" spans="1:7" ht="15" customHeight="1" x14ac:dyDescent="0.45">
      <c r="A164" s="51" t="s">
        <v>436</v>
      </c>
      <c r="B164" s="97"/>
      <c r="C164" s="97"/>
      <c r="D164" s="97"/>
      <c r="E164" s="97"/>
      <c r="F164" s="95"/>
    </row>
    <row r="165" spans="1:7" ht="15" customHeight="1" x14ac:dyDescent="0.45">
      <c r="A165" t="s">
        <v>398</v>
      </c>
      <c r="B165" s="97">
        <v>331</v>
      </c>
      <c r="C165" s="97">
        <v>0</v>
      </c>
      <c r="D165" s="97">
        <v>0</v>
      </c>
      <c r="E165" s="97">
        <v>0</v>
      </c>
      <c r="F165" s="95">
        <v>91.5</v>
      </c>
    </row>
    <row r="166" spans="1:7" ht="15" customHeight="1" x14ac:dyDescent="0.45">
      <c r="A166" t="s">
        <v>399</v>
      </c>
      <c r="B166" s="97">
        <v>3</v>
      </c>
      <c r="C166" s="97">
        <v>3.7</v>
      </c>
      <c r="D166" s="97">
        <v>2</v>
      </c>
      <c r="E166" s="97">
        <v>0</v>
      </c>
      <c r="F166" s="95">
        <v>41.8</v>
      </c>
    </row>
    <row r="167" spans="1:7" ht="15" customHeight="1" x14ac:dyDescent="0.45">
      <c r="A167" s="71" t="s">
        <v>400</v>
      </c>
      <c r="B167" s="94" t="s">
        <v>506</v>
      </c>
      <c r="C167" s="94" t="s">
        <v>506</v>
      </c>
      <c r="D167" s="97">
        <v>1</v>
      </c>
      <c r="E167" s="97">
        <v>1</v>
      </c>
      <c r="F167" s="95">
        <v>0</v>
      </c>
    </row>
    <row r="168" spans="1:7" ht="15" customHeight="1" x14ac:dyDescent="0.45">
      <c r="A168" t="s">
        <v>401</v>
      </c>
      <c r="B168" s="94" t="s">
        <v>506</v>
      </c>
      <c r="C168" s="94" t="s">
        <v>506</v>
      </c>
      <c r="D168" s="97">
        <v>0</v>
      </c>
      <c r="E168" s="97">
        <v>1</v>
      </c>
      <c r="F168" s="95">
        <v>0</v>
      </c>
    </row>
    <row r="169" spans="1:7" ht="15" customHeight="1" x14ac:dyDescent="0.45">
      <c r="A169" t="s">
        <v>402</v>
      </c>
      <c r="B169" s="94" t="s">
        <v>506</v>
      </c>
      <c r="C169" s="94" t="s">
        <v>506</v>
      </c>
      <c r="D169" s="97">
        <v>0</v>
      </c>
      <c r="E169" s="97">
        <v>0</v>
      </c>
      <c r="F169" s="95">
        <v>0</v>
      </c>
    </row>
    <row r="170" spans="1:7" s="79" customFormat="1" ht="15" customHeight="1" x14ac:dyDescent="0.45">
      <c r="A170" s="79" t="s">
        <v>265</v>
      </c>
      <c r="B170" s="96">
        <v>334</v>
      </c>
      <c r="C170" s="96">
        <v>3.7</v>
      </c>
      <c r="D170" s="96">
        <v>3</v>
      </c>
      <c r="E170" s="96">
        <v>2</v>
      </c>
      <c r="F170" s="119">
        <v>133.30000000000001</v>
      </c>
      <c r="G170" s="105"/>
    </row>
    <row r="171" spans="1:7" ht="15" customHeight="1" x14ac:dyDescent="0.45">
      <c r="B171" s="97"/>
      <c r="C171" s="97"/>
      <c r="D171" s="97"/>
      <c r="E171" s="97"/>
      <c r="F171" s="95"/>
    </row>
    <row r="172" spans="1:7" ht="15" customHeight="1" x14ac:dyDescent="0.45">
      <c r="A172" s="51" t="s">
        <v>437</v>
      </c>
      <c r="B172" s="97"/>
      <c r="C172" s="97"/>
      <c r="D172" s="97"/>
      <c r="E172" s="97"/>
      <c r="F172" s="95"/>
    </row>
    <row r="173" spans="1:7" ht="15" customHeight="1" x14ac:dyDescent="0.45">
      <c r="A173" t="s">
        <v>398</v>
      </c>
      <c r="B173" s="97">
        <v>0</v>
      </c>
      <c r="C173" s="97">
        <v>0</v>
      </c>
      <c r="D173" s="97">
        <v>0</v>
      </c>
      <c r="E173" s="97">
        <v>0</v>
      </c>
      <c r="F173" s="95">
        <v>0</v>
      </c>
    </row>
    <row r="174" spans="1:7" ht="15" customHeight="1" x14ac:dyDescent="0.45">
      <c r="A174" t="s">
        <v>399</v>
      </c>
      <c r="B174" s="97">
        <v>8</v>
      </c>
      <c r="C174" s="97">
        <v>0.5</v>
      </c>
      <c r="D174" s="97">
        <v>0</v>
      </c>
      <c r="E174" s="97">
        <v>0</v>
      </c>
      <c r="F174" s="95">
        <v>0</v>
      </c>
    </row>
    <row r="175" spans="1:7" ht="15" customHeight="1" x14ac:dyDescent="0.45">
      <c r="A175" s="71" t="s">
        <v>400</v>
      </c>
      <c r="B175" s="94" t="s">
        <v>506</v>
      </c>
      <c r="C175" s="94" t="s">
        <v>506</v>
      </c>
      <c r="D175" s="97">
        <v>0</v>
      </c>
      <c r="E175" s="97">
        <v>0</v>
      </c>
      <c r="F175" s="95">
        <v>26.021000000000001</v>
      </c>
    </row>
    <row r="176" spans="1:7" ht="15" customHeight="1" x14ac:dyDescent="0.45">
      <c r="A176" t="s">
        <v>401</v>
      </c>
      <c r="B176" s="94" t="s">
        <v>506</v>
      </c>
      <c r="C176" s="94" t="s">
        <v>506</v>
      </c>
      <c r="D176" s="97">
        <v>0</v>
      </c>
      <c r="E176" s="97">
        <v>0</v>
      </c>
      <c r="F176" s="95">
        <v>1141.26</v>
      </c>
    </row>
    <row r="177" spans="1:7" ht="15" customHeight="1" x14ac:dyDescent="0.45">
      <c r="A177" t="s">
        <v>402</v>
      </c>
      <c r="B177" s="94" t="s">
        <v>506</v>
      </c>
      <c r="C177" s="94" t="s">
        <v>506</v>
      </c>
      <c r="D177" s="97">
        <v>0</v>
      </c>
      <c r="E177" s="97">
        <v>0</v>
      </c>
      <c r="F177" s="95">
        <v>0</v>
      </c>
    </row>
    <row r="178" spans="1:7" s="79" customFormat="1" ht="15" customHeight="1" x14ac:dyDescent="0.45">
      <c r="A178" s="79" t="s">
        <v>265</v>
      </c>
      <c r="B178" s="96">
        <v>8</v>
      </c>
      <c r="C178" s="96">
        <v>0.5</v>
      </c>
      <c r="D178" s="96">
        <v>0</v>
      </c>
      <c r="E178" s="96">
        <v>0</v>
      </c>
      <c r="F178" s="119">
        <v>1167.2809999999999</v>
      </c>
      <c r="G178" s="105"/>
    </row>
    <row r="179" spans="1:7" ht="15" customHeight="1" x14ac:dyDescent="0.45">
      <c r="A179" s="53" t="s">
        <v>110</v>
      </c>
      <c r="B179" s="77"/>
      <c r="C179" s="77"/>
      <c r="D179" s="77"/>
      <c r="E179" s="77"/>
    </row>
    <row r="180" spans="1:7" ht="15" customHeight="1" x14ac:dyDescent="0.45">
      <c r="A180" s="53"/>
      <c r="B180" s="77"/>
      <c r="C180" s="77"/>
      <c r="D180" s="77"/>
      <c r="E180" s="77"/>
    </row>
    <row r="181" spans="1:7" x14ac:dyDescent="0.45">
      <c r="A181" s="70" t="s">
        <v>504</v>
      </c>
      <c r="B181" s="72"/>
      <c r="C181" s="72"/>
      <c r="D181" s="72"/>
      <c r="E181" s="72"/>
      <c r="F181" s="72"/>
    </row>
    <row r="182" spans="1:7" x14ac:dyDescent="0.45">
      <c r="A182" s="51" t="s">
        <v>112</v>
      </c>
    </row>
    <row r="183" spans="1:7" x14ac:dyDescent="0.45">
      <c r="A183" t="s">
        <v>398</v>
      </c>
      <c r="B183" s="94">
        <v>1443016</v>
      </c>
      <c r="C183" s="94">
        <v>951444</v>
      </c>
      <c r="D183" s="94">
        <v>3483354</v>
      </c>
      <c r="E183" s="94">
        <v>1063909</v>
      </c>
      <c r="F183" s="95">
        <v>1086507</v>
      </c>
    </row>
    <row r="184" spans="1:7" x14ac:dyDescent="0.45">
      <c r="A184" t="s">
        <v>399</v>
      </c>
      <c r="B184" s="94">
        <v>601688</v>
      </c>
      <c r="C184" s="94">
        <v>1352765</v>
      </c>
      <c r="D184" s="94">
        <v>1574528</v>
      </c>
      <c r="E184" s="94">
        <v>636678</v>
      </c>
      <c r="F184" s="95">
        <v>444230</v>
      </c>
    </row>
    <row r="185" spans="1:7" x14ac:dyDescent="0.45">
      <c r="A185" s="71" t="s">
        <v>400</v>
      </c>
      <c r="B185" s="94" t="s">
        <v>506</v>
      </c>
      <c r="C185" s="94" t="s">
        <v>506</v>
      </c>
      <c r="D185" s="94">
        <v>1779000</v>
      </c>
      <c r="E185" s="94">
        <v>248713</v>
      </c>
      <c r="F185" s="95">
        <v>0</v>
      </c>
    </row>
    <row r="186" spans="1:7" x14ac:dyDescent="0.45">
      <c r="A186" t="s">
        <v>401</v>
      </c>
      <c r="B186" s="94" t="s">
        <v>506</v>
      </c>
      <c r="C186" s="94" t="s">
        <v>506</v>
      </c>
      <c r="D186" s="94">
        <v>147199</v>
      </c>
      <c r="E186" s="94">
        <v>244690</v>
      </c>
      <c r="F186" s="95">
        <v>266889</v>
      </c>
    </row>
    <row r="187" spans="1:7" x14ac:dyDescent="0.45">
      <c r="A187" t="s">
        <v>402</v>
      </c>
      <c r="B187" s="94" t="s">
        <v>506</v>
      </c>
      <c r="C187" s="94" t="s">
        <v>506</v>
      </c>
      <c r="D187" s="94">
        <v>0</v>
      </c>
      <c r="E187" s="94">
        <v>0</v>
      </c>
      <c r="F187" s="95">
        <v>0</v>
      </c>
    </row>
    <row r="188" spans="1:7" s="79" customFormat="1" x14ac:dyDescent="0.45">
      <c r="A188" s="79" t="s">
        <v>265</v>
      </c>
      <c r="B188" s="96">
        <v>2044704</v>
      </c>
      <c r="C188" s="96">
        <v>2304209</v>
      </c>
      <c r="D188" s="96">
        <v>6984081</v>
      </c>
      <c r="E188" s="96">
        <v>2193990</v>
      </c>
      <c r="F188" s="119">
        <v>1797626</v>
      </c>
      <c r="G188" s="105"/>
    </row>
    <row r="189" spans="1:7" x14ac:dyDescent="0.45">
      <c r="B189" s="94"/>
      <c r="C189" s="94"/>
      <c r="D189" s="94"/>
      <c r="E189" s="94"/>
      <c r="F189" s="95"/>
    </row>
    <row r="190" spans="1:7" x14ac:dyDescent="0.45">
      <c r="A190" s="51" t="s">
        <v>115</v>
      </c>
      <c r="B190" s="94"/>
      <c r="C190" s="94"/>
      <c r="D190" s="94"/>
      <c r="E190" s="94"/>
      <c r="F190" s="95"/>
    </row>
    <row r="191" spans="1:7" x14ac:dyDescent="0.45">
      <c r="A191" t="s">
        <v>398</v>
      </c>
      <c r="B191" s="95">
        <v>6575586</v>
      </c>
      <c r="C191" s="94">
        <v>4317376</v>
      </c>
      <c r="D191" s="94">
        <v>7373251</v>
      </c>
      <c r="E191" s="94">
        <v>5230496</v>
      </c>
      <c r="F191" s="95">
        <v>5327542</v>
      </c>
    </row>
    <row r="192" spans="1:7" x14ac:dyDescent="0.45">
      <c r="A192" t="s">
        <v>399</v>
      </c>
      <c r="B192" s="94">
        <v>1257526</v>
      </c>
      <c r="C192" s="94">
        <v>1653405</v>
      </c>
      <c r="D192" s="94">
        <v>4265528</v>
      </c>
      <c r="E192" s="94">
        <v>10330732</v>
      </c>
      <c r="F192" s="95">
        <v>7587850</v>
      </c>
    </row>
    <row r="193" spans="1:7" x14ac:dyDescent="0.45">
      <c r="A193" s="71" t="s">
        <v>400</v>
      </c>
      <c r="B193" s="94" t="s">
        <v>506</v>
      </c>
      <c r="C193" s="94" t="s">
        <v>506</v>
      </c>
      <c r="D193" s="94">
        <v>2519090</v>
      </c>
      <c r="E193" s="94">
        <v>523122</v>
      </c>
      <c r="F193" s="95">
        <v>15109</v>
      </c>
    </row>
    <row r="194" spans="1:7" x14ac:dyDescent="0.45">
      <c r="A194" t="s">
        <v>401</v>
      </c>
      <c r="B194" s="94" t="s">
        <v>506</v>
      </c>
      <c r="C194" s="94" t="s">
        <v>506</v>
      </c>
      <c r="D194" s="94">
        <v>205125</v>
      </c>
      <c r="E194" s="94">
        <v>481299</v>
      </c>
      <c r="F194" s="95">
        <v>952957</v>
      </c>
    </row>
    <row r="195" spans="1:7" x14ac:dyDescent="0.45">
      <c r="A195" t="s">
        <v>402</v>
      </c>
      <c r="B195" s="94" t="s">
        <v>506</v>
      </c>
      <c r="C195" s="94" t="s">
        <v>506</v>
      </c>
      <c r="D195" s="94">
        <v>0</v>
      </c>
      <c r="E195" s="94">
        <v>0</v>
      </c>
      <c r="F195" s="95">
        <v>0</v>
      </c>
    </row>
    <row r="196" spans="1:7" s="79" customFormat="1" x14ac:dyDescent="0.45">
      <c r="A196" s="79" t="s">
        <v>265</v>
      </c>
      <c r="B196" s="96">
        <v>7833112</v>
      </c>
      <c r="C196" s="96">
        <v>5970781</v>
      </c>
      <c r="D196" s="96">
        <v>14362994</v>
      </c>
      <c r="E196" s="96">
        <v>16565649</v>
      </c>
      <c r="F196" s="119">
        <v>13883458</v>
      </c>
      <c r="G196" s="105"/>
    </row>
    <row r="197" spans="1:7" x14ac:dyDescent="0.45">
      <c r="B197" s="94"/>
      <c r="C197" s="94"/>
      <c r="D197" s="94"/>
      <c r="E197" s="94"/>
      <c r="F197" s="95"/>
    </row>
    <row r="198" spans="1:7" x14ac:dyDescent="0.45">
      <c r="A198" s="51" t="s">
        <v>118</v>
      </c>
      <c r="B198" s="94"/>
      <c r="C198" s="94"/>
      <c r="D198" s="94"/>
      <c r="E198" s="94"/>
      <c r="F198" s="95"/>
    </row>
    <row r="199" spans="1:7" x14ac:dyDescent="0.45">
      <c r="A199" t="s">
        <v>398</v>
      </c>
      <c r="B199" s="94">
        <v>5132570</v>
      </c>
      <c r="C199" s="94">
        <v>3365932</v>
      </c>
      <c r="D199" s="94">
        <v>3889897</v>
      </c>
      <c r="E199" s="94">
        <v>4144041</v>
      </c>
      <c r="F199" s="95">
        <v>4241035</v>
      </c>
    </row>
    <row r="200" spans="1:7" x14ac:dyDescent="0.45">
      <c r="A200" t="s">
        <v>399</v>
      </c>
      <c r="B200" s="94">
        <v>0</v>
      </c>
      <c r="C200" s="94">
        <v>300640</v>
      </c>
      <c r="D200" s="94">
        <v>2691000</v>
      </c>
      <c r="E200" s="94">
        <v>4709907</v>
      </c>
      <c r="F200" s="95">
        <v>4235790</v>
      </c>
    </row>
    <row r="201" spans="1:7" x14ac:dyDescent="0.45">
      <c r="A201" s="71" t="s">
        <v>400</v>
      </c>
      <c r="B201" s="94" t="s">
        <v>506</v>
      </c>
      <c r="C201" s="94" t="s">
        <v>506</v>
      </c>
      <c r="D201" s="94">
        <v>740608</v>
      </c>
      <c r="E201" s="94">
        <v>274409</v>
      </c>
      <c r="F201" s="95">
        <v>15109</v>
      </c>
    </row>
    <row r="202" spans="1:7" x14ac:dyDescent="0.45">
      <c r="A202" t="s">
        <v>401</v>
      </c>
      <c r="B202" s="94" t="s">
        <v>506</v>
      </c>
      <c r="C202" s="94" t="s">
        <v>506</v>
      </c>
      <c r="D202" s="94">
        <v>57926</v>
      </c>
      <c r="E202" s="94">
        <v>236609</v>
      </c>
      <c r="F202" s="95">
        <v>686068</v>
      </c>
    </row>
    <row r="203" spans="1:7" x14ac:dyDescent="0.45">
      <c r="A203" t="s">
        <v>402</v>
      </c>
      <c r="B203" s="94" t="s">
        <v>506</v>
      </c>
      <c r="C203" s="94" t="s">
        <v>506</v>
      </c>
      <c r="D203" s="94">
        <v>0</v>
      </c>
      <c r="E203" s="94">
        <v>0</v>
      </c>
      <c r="F203" s="95">
        <v>0</v>
      </c>
    </row>
    <row r="204" spans="1:7" s="79" customFormat="1" x14ac:dyDescent="0.45">
      <c r="A204" s="79" t="s">
        <v>265</v>
      </c>
      <c r="B204" s="96">
        <v>5132570</v>
      </c>
      <c r="C204" s="96">
        <v>3666572</v>
      </c>
      <c r="D204" s="96">
        <v>7379431</v>
      </c>
      <c r="E204" s="96">
        <v>9364966</v>
      </c>
      <c r="F204" s="119">
        <v>9178002</v>
      </c>
      <c r="G204" s="105"/>
    </row>
    <row r="205" spans="1:7" x14ac:dyDescent="0.45">
      <c r="B205" s="94"/>
      <c r="C205" s="94"/>
      <c r="D205" s="94"/>
      <c r="E205" s="94"/>
      <c r="F205" s="95"/>
    </row>
    <row r="206" spans="1:7" x14ac:dyDescent="0.45">
      <c r="A206" s="51" t="s">
        <v>121</v>
      </c>
      <c r="B206" s="94"/>
      <c r="C206" s="94"/>
      <c r="D206" s="94"/>
      <c r="E206" s="94"/>
      <c r="F206" s="95"/>
    </row>
    <row r="207" spans="1:7" x14ac:dyDescent="0.45">
      <c r="A207" t="s">
        <v>398</v>
      </c>
      <c r="B207" s="94">
        <v>26111</v>
      </c>
      <c r="C207" s="94">
        <v>13847</v>
      </c>
      <c r="D207" s="94">
        <v>15471</v>
      </c>
      <c r="E207" s="94">
        <v>18323</v>
      </c>
      <c r="F207" s="95">
        <v>17025.07</v>
      </c>
    </row>
    <row r="208" spans="1:7" x14ac:dyDescent="0.45">
      <c r="A208" t="s">
        <v>399</v>
      </c>
      <c r="B208" s="94">
        <v>4947</v>
      </c>
      <c r="C208" s="94">
        <v>13004</v>
      </c>
      <c r="D208" s="94">
        <v>12251</v>
      </c>
      <c r="E208" s="94">
        <v>11447</v>
      </c>
      <c r="F208" s="95">
        <v>14428.347</v>
      </c>
    </row>
    <row r="209" spans="1:7" x14ac:dyDescent="0.45">
      <c r="A209" s="71" t="s">
        <v>400</v>
      </c>
      <c r="B209" s="94" t="s">
        <v>506</v>
      </c>
      <c r="C209" s="94" t="s">
        <v>506</v>
      </c>
      <c r="D209" s="94">
        <v>918</v>
      </c>
      <c r="E209" s="94">
        <v>1182</v>
      </c>
      <c r="F209" s="95">
        <v>515.41600000000005</v>
      </c>
    </row>
    <row r="210" spans="1:7" x14ac:dyDescent="0.45">
      <c r="A210" t="s">
        <v>401</v>
      </c>
      <c r="B210" s="94" t="s">
        <v>506</v>
      </c>
      <c r="C210" s="94" t="s">
        <v>506</v>
      </c>
      <c r="D210" s="94">
        <v>680</v>
      </c>
      <c r="E210" s="94">
        <v>1410</v>
      </c>
      <c r="F210" s="95">
        <v>1572.884</v>
      </c>
    </row>
    <row r="211" spans="1:7" x14ac:dyDescent="0.45">
      <c r="A211" t="s">
        <v>402</v>
      </c>
      <c r="B211" s="94" t="s">
        <v>506</v>
      </c>
      <c r="C211" s="94" t="s">
        <v>506</v>
      </c>
      <c r="D211" s="94">
        <v>0</v>
      </c>
      <c r="E211" s="94">
        <v>847</v>
      </c>
      <c r="F211" s="95">
        <v>481.86</v>
      </c>
    </row>
    <row r="212" spans="1:7" s="79" customFormat="1" x14ac:dyDescent="0.45">
      <c r="A212" s="79" t="s">
        <v>265</v>
      </c>
      <c r="B212" s="96">
        <v>31058</v>
      </c>
      <c r="C212" s="96">
        <v>26851</v>
      </c>
      <c r="D212" s="96">
        <v>29320</v>
      </c>
      <c r="E212" s="96">
        <v>33209</v>
      </c>
      <c r="F212" s="119">
        <v>34023.577000000005</v>
      </c>
      <c r="G212" s="105"/>
    </row>
    <row r="213" spans="1:7" x14ac:dyDescent="0.45">
      <c r="B213" s="94"/>
      <c r="C213" s="94"/>
      <c r="D213" s="94"/>
      <c r="E213" s="94"/>
      <c r="F213" s="95"/>
    </row>
    <row r="214" spans="1:7" x14ac:dyDescent="0.45">
      <c r="A214" s="51" t="s">
        <v>125</v>
      </c>
      <c r="B214" s="94"/>
      <c r="C214" s="94"/>
      <c r="D214" s="94"/>
      <c r="E214" s="94"/>
      <c r="F214" s="95"/>
    </row>
    <row r="215" spans="1:7" x14ac:dyDescent="0.45">
      <c r="A215" t="s">
        <v>398</v>
      </c>
      <c r="B215" s="94">
        <v>578</v>
      </c>
      <c r="C215" s="94">
        <v>562.9</v>
      </c>
      <c r="D215" s="94">
        <v>553.9</v>
      </c>
      <c r="E215" s="94">
        <v>551</v>
      </c>
      <c r="F215" s="95">
        <v>512.29999999999995</v>
      </c>
    </row>
    <row r="216" spans="1:7" x14ac:dyDescent="0.45">
      <c r="A216" t="s">
        <v>399</v>
      </c>
      <c r="B216" s="94">
        <v>71</v>
      </c>
      <c r="C216" s="94">
        <v>193</v>
      </c>
      <c r="D216" s="94">
        <v>363.6</v>
      </c>
      <c r="E216" s="94">
        <v>162</v>
      </c>
      <c r="F216" s="95">
        <v>285.2</v>
      </c>
    </row>
    <row r="217" spans="1:7" x14ac:dyDescent="0.45">
      <c r="A217" s="71" t="s">
        <v>400</v>
      </c>
      <c r="B217" s="94" t="s">
        <v>506</v>
      </c>
      <c r="C217" s="94" t="s">
        <v>506</v>
      </c>
      <c r="D217" s="94">
        <v>48.6</v>
      </c>
      <c r="E217" s="94">
        <v>95.3</v>
      </c>
      <c r="F217" s="95">
        <v>6.8810000000000002</v>
      </c>
    </row>
    <row r="218" spans="1:7" x14ac:dyDescent="0.45">
      <c r="A218" t="s">
        <v>401</v>
      </c>
      <c r="B218" s="94" t="s">
        <v>506</v>
      </c>
      <c r="C218" s="94" t="s">
        <v>506</v>
      </c>
      <c r="D218" s="94">
        <v>44.3</v>
      </c>
      <c r="E218" s="94">
        <v>23.9</v>
      </c>
      <c r="F218" s="95">
        <v>24.952999999999999</v>
      </c>
    </row>
    <row r="219" spans="1:7" x14ac:dyDescent="0.45">
      <c r="A219" t="s">
        <v>402</v>
      </c>
      <c r="B219" s="94" t="s">
        <v>506</v>
      </c>
      <c r="C219" s="94" t="s">
        <v>506</v>
      </c>
      <c r="D219" s="94">
        <v>0</v>
      </c>
      <c r="E219" s="94">
        <v>0</v>
      </c>
      <c r="F219" s="95">
        <v>7.2</v>
      </c>
    </row>
    <row r="220" spans="1:7" x14ac:dyDescent="0.45">
      <c r="A220" t="s">
        <v>265</v>
      </c>
      <c r="B220" s="94">
        <v>649</v>
      </c>
      <c r="C220" s="94">
        <v>755.9</v>
      </c>
      <c r="D220" s="94">
        <v>1010.4</v>
      </c>
      <c r="E220" s="94">
        <v>832.19999999999993</v>
      </c>
      <c r="F220" s="95">
        <v>836.53399999999999</v>
      </c>
    </row>
    <row r="221" spans="1:7" x14ac:dyDescent="0.45">
      <c r="B221" s="94"/>
      <c r="C221" s="94"/>
      <c r="D221" s="94"/>
      <c r="E221" s="94"/>
      <c r="F221" s="95"/>
    </row>
    <row r="222" spans="1:7" x14ac:dyDescent="0.45">
      <c r="A222" s="51" t="s">
        <v>128</v>
      </c>
      <c r="B222" s="94"/>
      <c r="C222" s="94"/>
      <c r="D222" s="94"/>
      <c r="E222" s="94"/>
      <c r="F222" s="95"/>
    </row>
    <row r="223" spans="1:7" x14ac:dyDescent="0.45">
      <c r="A223" t="s">
        <v>398</v>
      </c>
      <c r="B223" s="94">
        <v>3671</v>
      </c>
      <c r="C223" s="94">
        <v>1607.5</v>
      </c>
      <c r="D223" s="94">
        <v>1974.5</v>
      </c>
      <c r="E223" s="94">
        <v>681.3</v>
      </c>
      <c r="F223" s="95">
        <v>0</v>
      </c>
    </row>
    <row r="224" spans="1:7" x14ac:dyDescent="0.45">
      <c r="A224" t="s">
        <v>399</v>
      </c>
      <c r="B224" s="94">
        <v>368</v>
      </c>
      <c r="C224" s="94">
        <v>1550.3</v>
      </c>
      <c r="D224" s="94">
        <v>2270</v>
      </c>
      <c r="E224" s="94">
        <v>3894</v>
      </c>
      <c r="F224" s="95">
        <v>2899</v>
      </c>
    </row>
    <row r="225" spans="1:7" x14ac:dyDescent="0.45">
      <c r="A225" s="71" t="s">
        <v>400</v>
      </c>
      <c r="B225" s="94" t="s">
        <v>506</v>
      </c>
      <c r="C225" s="94" t="s">
        <v>506</v>
      </c>
      <c r="D225" s="94">
        <v>1096</v>
      </c>
      <c r="E225" s="94">
        <v>191.3</v>
      </c>
      <c r="F225" s="95">
        <v>0</v>
      </c>
    </row>
    <row r="226" spans="1:7" x14ac:dyDescent="0.45">
      <c r="A226" t="s">
        <v>401</v>
      </c>
      <c r="B226" s="94" t="s">
        <v>506</v>
      </c>
      <c r="C226" s="94" t="s">
        <v>506</v>
      </c>
      <c r="D226" s="94">
        <v>238.9</v>
      </c>
      <c r="E226" s="94">
        <v>492.4</v>
      </c>
      <c r="F226" s="95">
        <v>24.798999999999999</v>
      </c>
    </row>
    <row r="227" spans="1:7" x14ac:dyDescent="0.45">
      <c r="A227" t="s">
        <v>402</v>
      </c>
      <c r="B227" s="94" t="s">
        <v>506</v>
      </c>
      <c r="C227" s="94" t="s">
        <v>506</v>
      </c>
      <c r="D227" s="94">
        <v>0</v>
      </c>
      <c r="E227" s="94">
        <v>0</v>
      </c>
      <c r="F227" s="95">
        <v>0</v>
      </c>
    </row>
    <row r="228" spans="1:7" s="79" customFormat="1" x14ac:dyDescent="0.45">
      <c r="A228" s="79" t="s">
        <v>265</v>
      </c>
      <c r="B228" s="96">
        <v>4039</v>
      </c>
      <c r="C228" s="96">
        <v>3157.8</v>
      </c>
      <c r="D228" s="96">
        <v>5579.4</v>
      </c>
      <c r="E228" s="96">
        <v>5259</v>
      </c>
      <c r="F228" s="119">
        <v>2923.799</v>
      </c>
      <c r="G228" s="105"/>
    </row>
    <row r="230" spans="1:7" x14ac:dyDescent="0.45">
      <c r="A230" s="70" t="s">
        <v>131</v>
      </c>
      <c r="B230" s="72"/>
      <c r="C230" s="72"/>
      <c r="D230" s="72"/>
      <c r="E230" s="72"/>
      <c r="F230" s="72"/>
    </row>
    <row r="231" spans="1:7" x14ac:dyDescent="0.45">
      <c r="A231" s="51" t="s">
        <v>132</v>
      </c>
    </row>
    <row r="232" spans="1:7" x14ac:dyDescent="0.45">
      <c r="A232" t="s">
        <v>398</v>
      </c>
      <c r="B232" s="94">
        <v>74325</v>
      </c>
      <c r="C232" s="94">
        <v>1009</v>
      </c>
      <c r="D232" s="94">
        <v>1763.3</v>
      </c>
      <c r="E232" s="94">
        <v>1872</v>
      </c>
      <c r="F232" s="95">
        <v>1948.0730000000001</v>
      </c>
    </row>
    <row r="233" spans="1:7" x14ac:dyDescent="0.45">
      <c r="A233" t="s">
        <v>399</v>
      </c>
      <c r="B233" s="94">
        <v>76</v>
      </c>
      <c r="C233" s="94">
        <v>111.6</v>
      </c>
      <c r="D233" s="94">
        <v>210</v>
      </c>
      <c r="E233" s="94">
        <v>1100</v>
      </c>
      <c r="F233" s="95">
        <v>537.95000000000005</v>
      </c>
    </row>
    <row r="234" spans="1:7" x14ac:dyDescent="0.45">
      <c r="A234" s="71" t="s">
        <v>400</v>
      </c>
      <c r="B234" s="94" t="s">
        <v>506</v>
      </c>
      <c r="C234" s="94" t="s">
        <v>506</v>
      </c>
      <c r="D234" s="94">
        <v>156.30000000000001</v>
      </c>
      <c r="E234" s="94">
        <v>0</v>
      </c>
      <c r="F234" s="95">
        <v>120.32</v>
      </c>
    </row>
    <row r="235" spans="1:7" x14ac:dyDescent="0.45">
      <c r="A235" t="s">
        <v>401</v>
      </c>
      <c r="B235" s="94" t="s">
        <v>506</v>
      </c>
      <c r="C235" s="94" t="s">
        <v>506</v>
      </c>
      <c r="D235" s="94">
        <v>29.6</v>
      </c>
      <c r="E235" s="94">
        <v>76</v>
      </c>
      <c r="F235" s="95">
        <v>66</v>
      </c>
    </row>
    <row r="236" spans="1:7" x14ac:dyDescent="0.45">
      <c r="A236" t="s">
        <v>402</v>
      </c>
      <c r="B236" s="94" t="s">
        <v>506</v>
      </c>
      <c r="C236" s="94" t="s">
        <v>506</v>
      </c>
      <c r="D236" s="94">
        <v>0</v>
      </c>
      <c r="E236" s="94">
        <v>0</v>
      </c>
      <c r="F236" s="95">
        <v>1.3000000000000003</v>
      </c>
    </row>
    <row r="237" spans="1:7" s="79" customFormat="1" x14ac:dyDescent="0.45">
      <c r="A237" s="79" t="s">
        <v>265</v>
      </c>
      <c r="B237" s="96">
        <f t="shared" ref="B237" si="0">SUM(B232:B236)</f>
        <v>74401</v>
      </c>
      <c r="C237" s="96">
        <f t="shared" ref="C237" si="1">SUM(C232:C236)</f>
        <v>1120.5999999999999</v>
      </c>
      <c r="D237" s="96">
        <f t="shared" ref="D237" si="2">SUM(D232:D236)</f>
        <v>2159.1999999999998</v>
      </c>
      <c r="E237" s="96">
        <f>SUM(E232:E236)</f>
        <v>3048</v>
      </c>
      <c r="F237" s="119">
        <v>2673.6430000000005</v>
      </c>
      <c r="G237" s="105"/>
    </row>
    <row r="238" spans="1:7" x14ac:dyDescent="0.45">
      <c r="B238" s="94"/>
      <c r="C238" s="94"/>
      <c r="D238" s="94"/>
      <c r="E238" s="94"/>
      <c r="F238" s="95"/>
    </row>
    <row r="239" spans="1:7" x14ac:dyDescent="0.45">
      <c r="A239" s="51" t="s">
        <v>135</v>
      </c>
      <c r="B239" s="94"/>
      <c r="C239" s="94"/>
      <c r="D239" s="94"/>
      <c r="E239" s="94"/>
      <c r="F239" s="95"/>
    </row>
    <row r="240" spans="1:7" x14ac:dyDescent="0.45">
      <c r="A240" t="s">
        <v>398</v>
      </c>
      <c r="B240" s="94">
        <v>58701</v>
      </c>
      <c r="C240" s="94">
        <v>44744</v>
      </c>
      <c r="D240" s="94">
        <v>38460</v>
      </c>
      <c r="E240" s="94">
        <v>0</v>
      </c>
      <c r="F240" s="95">
        <v>0</v>
      </c>
    </row>
    <row r="241" spans="1:7" x14ac:dyDescent="0.45">
      <c r="A241" t="s">
        <v>399</v>
      </c>
      <c r="B241" s="94">
        <v>0</v>
      </c>
      <c r="C241" s="94">
        <v>0</v>
      </c>
      <c r="D241" s="94">
        <v>109700</v>
      </c>
      <c r="E241" s="94">
        <v>0</v>
      </c>
      <c r="F241" s="95">
        <v>0</v>
      </c>
    </row>
    <row r="242" spans="1:7" x14ac:dyDescent="0.45">
      <c r="A242" s="71" t="s">
        <v>400</v>
      </c>
      <c r="B242" s="94" t="s">
        <v>506</v>
      </c>
      <c r="C242" s="94" t="s">
        <v>506</v>
      </c>
      <c r="D242" s="94">
        <v>0</v>
      </c>
      <c r="E242" s="94">
        <v>3560</v>
      </c>
      <c r="F242" s="95">
        <v>3770</v>
      </c>
    </row>
    <row r="243" spans="1:7" x14ac:dyDescent="0.45">
      <c r="A243" t="s">
        <v>401</v>
      </c>
      <c r="B243" s="94" t="s">
        <v>506</v>
      </c>
      <c r="C243" s="94" t="s">
        <v>506</v>
      </c>
      <c r="D243" s="94">
        <v>0</v>
      </c>
      <c r="E243" s="94">
        <v>0</v>
      </c>
      <c r="F243" s="95">
        <v>18790</v>
      </c>
    </row>
    <row r="244" spans="1:7" x14ac:dyDescent="0.45">
      <c r="A244" t="s">
        <v>402</v>
      </c>
      <c r="B244" s="94" t="s">
        <v>506</v>
      </c>
      <c r="C244" s="94" t="s">
        <v>506</v>
      </c>
      <c r="D244" s="94">
        <v>0</v>
      </c>
      <c r="E244" s="94">
        <v>0</v>
      </c>
      <c r="F244" s="95">
        <v>0</v>
      </c>
    </row>
    <row r="245" spans="1:7" s="79" customFormat="1" x14ac:dyDescent="0.45">
      <c r="A245" s="79" t="s">
        <v>265</v>
      </c>
      <c r="B245" s="96">
        <f t="shared" ref="B245" si="3">SUM(B240:B244)</f>
        <v>58701</v>
      </c>
      <c r="C245" s="96">
        <f t="shared" ref="C245" si="4">SUM(C240:C244)</f>
        <v>44744</v>
      </c>
      <c r="D245" s="96">
        <f t="shared" ref="D245" si="5">SUM(D240:D244)</f>
        <v>148160</v>
      </c>
      <c r="E245" s="96">
        <f>SUM(E240:E244)</f>
        <v>3560</v>
      </c>
      <c r="F245" s="119">
        <v>22560</v>
      </c>
      <c r="G245" s="105"/>
    </row>
    <row r="246" spans="1:7" x14ac:dyDescent="0.45">
      <c r="B246" s="94"/>
      <c r="C246" s="94"/>
      <c r="D246" s="94"/>
      <c r="E246" s="94"/>
      <c r="F246" s="95"/>
    </row>
    <row r="247" spans="1:7" x14ac:dyDescent="0.45">
      <c r="A247" s="51" t="s">
        <v>139</v>
      </c>
      <c r="B247" s="94"/>
      <c r="C247" s="94"/>
      <c r="D247" s="94"/>
      <c r="E247" s="94"/>
      <c r="F247" s="95"/>
    </row>
    <row r="248" spans="1:7" x14ac:dyDescent="0.45">
      <c r="A248" t="s">
        <v>398</v>
      </c>
      <c r="B248" s="94">
        <v>827</v>
      </c>
      <c r="C248" s="94">
        <v>484.9</v>
      </c>
      <c r="D248" s="94">
        <v>537.6</v>
      </c>
      <c r="E248" s="94">
        <v>518</v>
      </c>
      <c r="F248" s="95">
        <v>504.5</v>
      </c>
    </row>
    <row r="249" spans="1:7" x14ac:dyDescent="0.45">
      <c r="A249" t="s">
        <v>399</v>
      </c>
      <c r="B249" s="94">
        <v>575</v>
      </c>
      <c r="C249" s="94">
        <v>1683.8</v>
      </c>
      <c r="D249" s="94">
        <v>1198.7</v>
      </c>
      <c r="E249" s="94">
        <v>1100</v>
      </c>
      <c r="F249" s="95">
        <v>1537.3899999999999</v>
      </c>
    </row>
    <row r="250" spans="1:7" x14ac:dyDescent="0.45">
      <c r="A250" s="71" t="s">
        <v>400</v>
      </c>
      <c r="B250" s="94" t="s">
        <v>506</v>
      </c>
      <c r="C250" s="94" t="s">
        <v>506</v>
      </c>
      <c r="D250" s="94">
        <v>630.29999999999995</v>
      </c>
      <c r="E250" s="94">
        <v>761</v>
      </c>
      <c r="F250" s="95">
        <v>143.68</v>
      </c>
    </row>
    <row r="251" spans="1:7" x14ac:dyDescent="0.45">
      <c r="A251" t="s">
        <v>401</v>
      </c>
      <c r="B251" s="94" t="s">
        <v>506</v>
      </c>
      <c r="C251" s="94" t="s">
        <v>506</v>
      </c>
      <c r="D251" s="94">
        <v>123.6</v>
      </c>
      <c r="E251" s="94">
        <v>62</v>
      </c>
      <c r="F251" s="95">
        <v>140.65</v>
      </c>
    </row>
    <row r="252" spans="1:7" x14ac:dyDescent="0.45">
      <c r="A252" t="s">
        <v>402</v>
      </c>
      <c r="B252" s="94" t="s">
        <v>506</v>
      </c>
      <c r="C252" s="94" t="s">
        <v>506</v>
      </c>
      <c r="D252" s="94">
        <v>9</v>
      </c>
      <c r="E252" s="94">
        <v>66</v>
      </c>
      <c r="F252" s="95">
        <v>171</v>
      </c>
    </row>
    <row r="253" spans="1:7" s="79" customFormat="1" x14ac:dyDescent="0.45">
      <c r="A253" s="79" t="s">
        <v>265</v>
      </c>
      <c r="B253" s="96">
        <f t="shared" ref="B253" si="6">SUM(B248:B252)</f>
        <v>1402</v>
      </c>
      <c r="C253" s="96">
        <f t="shared" ref="C253" si="7">SUM(C248:C252)</f>
        <v>2168.6999999999998</v>
      </c>
      <c r="D253" s="96">
        <f t="shared" ref="D253" si="8">SUM(D248:D252)</f>
        <v>2499.2000000000003</v>
      </c>
      <c r="E253" s="96">
        <f>SUM(E248:E252)</f>
        <v>2507</v>
      </c>
      <c r="F253" s="119">
        <v>2497.2199999999998</v>
      </c>
      <c r="G253" s="105"/>
    </row>
    <row r="254" spans="1:7" x14ac:dyDescent="0.45">
      <c r="B254" s="94"/>
      <c r="C254" s="94"/>
      <c r="D254" s="94"/>
      <c r="E254" s="94"/>
      <c r="F254" s="95"/>
    </row>
    <row r="255" spans="1:7" x14ac:dyDescent="0.45">
      <c r="A255" s="51" t="s">
        <v>142</v>
      </c>
      <c r="B255" s="94"/>
      <c r="C255" s="94"/>
      <c r="D255" s="94"/>
      <c r="E255" s="94"/>
      <c r="F255" s="95"/>
    </row>
    <row r="256" spans="1:7" x14ac:dyDescent="0.45">
      <c r="A256" t="s">
        <v>398</v>
      </c>
      <c r="B256" s="94">
        <v>168</v>
      </c>
      <c r="C256" s="94">
        <v>195</v>
      </c>
      <c r="D256" s="94">
        <v>297.60000000000002</v>
      </c>
      <c r="E256" s="94">
        <v>302</v>
      </c>
      <c r="F256" s="95">
        <v>313.09999999999997</v>
      </c>
    </row>
    <row r="257" spans="1:7" x14ac:dyDescent="0.45">
      <c r="A257" t="s">
        <v>399</v>
      </c>
      <c r="B257" s="94">
        <v>0</v>
      </c>
      <c r="C257" s="94">
        <v>0</v>
      </c>
      <c r="D257" s="94">
        <v>0</v>
      </c>
      <c r="E257" s="94">
        <v>0</v>
      </c>
      <c r="F257" s="95">
        <v>0</v>
      </c>
    </row>
    <row r="258" spans="1:7" x14ac:dyDescent="0.45">
      <c r="A258" s="71" t="s">
        <v>400</v>
      </c>
      <c r="B258" s="94" t="s">
        <v>506</v>
      </c>
      <c r="C258" s="94" t="s">
        <v>506</v>
      </c>
      <c r="D258" s="94">
        <v>0</v>
      </c>
      <c r="E258" s="94">
        <v>0</v>
      </c>
      <c r="F258" s="95">
        <v>0</v>
      </c>
    </row>
    <row r="259" spans="1:7" x14ac:dyDescent="0.45">
      <c r="A259" t="s">
        <v>401</v>
      </c>
      <c r="B259" s="94" t="s">
        <v>506</v>
      </c>
      <c r="C259" s="94" t="s">
        <v>506</v>
      </c>
      <c r="D259" s="94">
        <v>0</v>
      </c>
      <c r="E259" s="94">
        <v>0</v>
      </c>
      <c r="F259" s="95">
        <v>0</v>
      </c>
    </row>
    <row r="260" spans="1:7" x14ac:dyDescent="0.45">
      <c r="A260" t="s">
        <v>402</v>
      </c>
      <c r="B260" s="94" t="s">
        <v>506</v>
      </c>
      <c r="C260" s="94" t="s">
        <v>506</v>
      </c>
      <c r="D260" s="94">
        <v>0</v>
      </c>
      <c r="E260" s="94">
        <v>0</v>
      </c>
      <c r="F260" s="95">
        <v>0</v>
      </c>
    </row>
    <row r="261" spans="1:7" s="79" customFormat="1" x14ac:dyDescent="0.45">
      <c r="A261" s="79" t="s">
        <v>265</v>
      </c>
      <c r="B261" s="96">
        <f t="shared" ref="B261" si="9">SUM(B256:B260)</f>
        <v>168</v>
      </c>
      <c r="C261" s="96">
        <f t="shared" ref="C261" si="10">SUM(C256:C260)</f>
        <v>195</v>
      </c>
      <c r="D261" s="96">
        <f t="shared" ref="D261" si="11">SUM(D256:D260)</f>
        <v>297.60000000000002</v>
      </c>
      <c r="E261" s="96">
        <f>SUM(E256:E260)</f>
        <v>302</v>
      </c>
      <c r="F261" s="119">
        <v>313.09999999999997</v>
      </c>
      <c r="G261" s="105"/>
    </row>
    <row r="262" spans="1:7" x14ac:dyDescent="0.45">
      <c r="B262" s="94"/>
      <c r="C262" s="94"/>
      <c r="D262" s="94"/>
      <c r="E262" s="94"/>
      <c r="F262" s="95"/>
    </row>
    <row r="263" spans="1:7" x14ac:dyDescent="0.45">
      <c r="A263" s="51" t="s">
        <v>145</v>
      </c>
      <c r="B263" s="94"/>
      <c r="C263" s="94"/>
      <c r="D263" s="94"/>
      <c r="E263" s="94"/>
      <c r="F263" s="95"/>
    </row>
    <row r="264" spans="1:7" x14ac:dyDescent="0.45">
      <c r="A264" t="s">
        <v>398</v>
      </c>
      <c r="B264" s="94">
        <v>0</v>
      </c>
      <c r="C264" s="94">
        <v>0</v>
      </c>
      <c r="D264" s="94">
        <v>0</v>
      </c>
      <c r="E264" s="94">
        <v>0</v>
      </c>
      <c r="F264" s="95">
        <v>0</v>
      </c>
    </row>
    <row r="265" spans="1:7" x14ac:dyDescent="0.45">
      <c r="A265" t="s">
        <v>399</v>
      </c>
      <c r="B265" s="94">
        <v>0</v>
      </c>
      <c r="C265" s="94">
        <v>0</v>
      </c>
      <c r="D265" s="94">
        <v>0</v>
      </c>
      <c r="E265" s="94">
        <v>0</v>
      </c>
      <c r="F265" s="95">
        <v>0</v>
      </c>
    </row>
    <row r="266" spans="1:7" x14ac:dyDescent="0.45">
      <c r="A266" s="71" t="s">
        <v>400</v>
      </c>
      <c r="B266" s="94" t="s">
        <v>506</v>
      </c>
      <c r="C266" s="94" t="s">
        <v>506</v>
      </c>
      <c r="D266" s="94">
        <v>0</v>
      </c>
      <c r="E266" s="94">
        <v>0</v>
      </c>
      <c r="F266" s="95">
        <v>0</v>
      </c>
    </row>
    <row r="267" spans="1:7" x14ac:dyDescent="0.45">
      <c r="A267" t="s">
        <v>401</v>
      </c>
      <c r="B267" s="94" t="s">
        <v>506</v>
      </c>
      <c r="C267" s="94" t="s">
        <v>506</v>
      </c>
      <c r="D267" s="94">
        <v>0</v>
      </c>
      <c r="E267" s="94">
        <v>0</v>
      </c>
      <c r="F267" s="95">
        <v>0</v>
      </c>
    </row>
    <row r="268" spans="1:7" x14ac:dyDescent="0.45">
      <c r="A268" t="s">
        <v>402</v>
      </c>
      <c r="B268" s="94" t="s">
        <v>506</v>
      </c>
      <c r="C268" s="94" t="s">
        <v>506</v>
      </c>
      <c r="D268" s="94">
        <v>0</v>
      </c>
      <c r="E268" s="94">
        <v>0</v>
      </c>
      <c r="F268" s="95">
        <v>0</v>
      </c>
    </row>
    <row r="269" spans="1:7" s="79" customFormat="1" x14ac:dyDescent="0.45">
      <c r="A269" s="79" t="s">
        <v>265</v>
      </c>
      <c r="B269" s="96">
        <f t="shared" ref="B269" si="12">SUM(B264:B268)</f>
        <v>0</v>
      </c>
      <c r="C269" s="96">
        <f t="shared" ref="C269" si="13">SUM(C264:C268)</f>
        <v>0</v>
      </c>
      <c r="D269" s="96">
        <f t="shared" ref="D269" si="14">SUM(D264:D268)</f>
        <v>0</v>
      </c>
      <c r="E269" s="96">
        <f>SUM(E264:E268)</f>
        <v>0</v>
      </c>
      <c r="F269" s="119">
        <v>0</v>
      </c>
      <c r="G269" s="105"/>
    </row>
    <row r="270" spans="1:7" x14ac:dyDescent="0.45">
      <c r="B270" s="94"/>
      <c r="C270" s="94"/>
      <c r="D270" s="94"/>
      <c r="E270" s="94"/>
      <c r="F270" s="95"/>
    </row>
    <row r="271" spans="1:7" x14ac:dyDescent="0.45">
      <c r="A271" s="51" t="s">
        <v>147</v>
      </c>
      <c r="B271" s="94"/>
      <c r="C271" s="94"/>
      <c r="D271" s="94"/>
      <c r="E271" s="94"/>
      <c r="F271" s="95"/>
    </row>
    <row r="272" spans="1:7" x14ac:dyDescent="0.45">
      <c r="A272" t="s">
        <v>398</v>
      </c>
      <c r="B272" s="94">
        <v>34</v>
      </c>
      <c r="C272" s="94">
        <v>7.5</v>
      </c>
      <c r="D272" s="94">
        <v>71.400000000000006</v>
      </c>
      <c r="E272" s="94">
        <v>79</v>
      </c>
      <c r="F272" s="95">
        <v>68.150000000000006</v>
      </c>
    </row>
    <row r="273" spans="1:7" x14ac:dyDescent="0.45">
      <c r="A273" t="s">
        <v>399</v>
      </c>
      <c r="B273" s="94">
        <v>43</v>
      </c>
      <c r="C273" s="94">
        <v>312.3</v>
      </c>
      <c r="D273" s="94">
        <v>217.8</v>
      </c>
      <c r="E273" s="94">
        <v>465</v>
      </c>
      <c r="F273" s="95">
        <v>511.3</v>
      </c>
    </row>
    <row r="274" spans="1:7" x14ac:dyDescent="0.45">
      <c r="A274" s="71" t="s">
        <v>400</v>
      </c>
      <c r="B274" s="94" t="s">
        <v>506</v>
      </c>
      <c r="C274" s="94" t="s">
        <v>506</v>
      </c>
      <c r="D274" s="94">
        <v>274.39999999999998</v>
      </c>
      <c r="E274" s="94">
        <v>252</v>
      </c>
      <c r="F274" s="95">
        <v>58.9</v>
      </c>
    </row>
    <row r="275" spans="1:7" x14ac:dyDescent="0.45">
      <c r="A275" t="s">
        <v>401</v>
      </c>
      <c r="B275" s="94" t="s">
        <v>506</v>
      </c>
      <c r="C275" s="94" t="s">
        <v>506</v>
      </c>
      <c r="D275" s="94">
        <v>111.4</v>
      </c>
      <c r="E275" s="94">
        <v>231</v>
      </c>
      <c r="F275" s="95">
        <v>183.93</v>
      </c>
    </row>
    <row r="276" spans="1:7" x14ac:dyDescent="0.45">
      <c r="A276" t="s">
        <v>402</v>
      </c>
      <c r="B276" s="94" t="s">
        <v>506</v>
      </c>
      <c r="C276" s="94" t="s">
        <v>506</v>
      </c>
      <c r="D276" s="94">
        <v>0</v>
      </c>
      <c r="E276" s="94">
        <v>0</v>
      </c>
      <c r="F276" s="95">
        <v>0</v>
      </c>
    </row>
    <row r="277" spans="1:7" s="79" customFormat="1" x14ac:dyDescent="0.45">
      <c r="A277" s="79" t="s">
        <v>265</v>
      </c>
      <c r="B277" s="96">
        <f t="shared" ref="B277" si="15">SUM(B272:B276)</f>
        <v>77</v>
      </c>
      <c r="C277" s="96">
        <f t="shared" ref="C277" si="16">SUM(C272:C276)</f>
        <v>319.8</v>
      </c>
      <c r="D277" s="96">
        <f t="shared" ref="D277" si="17">SUM(D272:D276)</f>
        <v>675</v>
      </c>
      <c r="E277" s="96">
        <f>SUM(E272:E276)</f>
        <v>1027</v>
      </c>
      <c r="F277" s="119">
        <v>822.28</v>
      </c>
      <c r="G277" s="105"/>
    </row>
  </sheetData>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9C20-D504-4D50-9F4E-0EE3081C74BA}">
  <sheetPr>
    <tabColor theme="5"/>
  </sheetPr>
  <dimension ref="A1:BF25"/>
  <sheetViews>
    <sheetView topLeftCell="D1" zoomScale="85" zoomScaleNormal="85" workbookViewId="0">
      <selection activeCell="K37" sqref="K37"/>
    </sheetView>
  </sheetViews>
  <sheetFormatPr defaultRowHeight="14.25" x14ac:dyDescent="0.45"/>
  <cols>
    <col min="1" max="1" width="32" customWidth="1"/>
    <col min="2" max="7" width="23.59765625" customWidth="1"/>
    <col min="8" max="8" width="3.3984375" customWidth="1"/>
    <col min="9" max="14" width="23.59765625" customWidth="1"/>
    <col min="16" max="16" width="21" customWidth="1"/>
  </cols>
  <sheetData>
    <row r="1" spans="1:58" ht="51" x14ac:dyDescent="0.75">
      <c r="A1" s="236" t="s">
        <v>728</v>
      </c>
    </row>
    <row r="2" spans="1:58" x14ac:dyDescent="0.45">
      <c r="A2" s="235" t="s">
        <v>727</v>
      </c>
      <c r="B2" s="278" t="s">
        <v>726</v>
      </c>
      <c r="C2" s="278"/>
      <c r="D2" s="278"/>
      <c r="E2" s="278"/>
      <c r="F2" s="278"/>
      <c r="G2" s="278"/>
      <c r="H2" s="279" t="s">
        <v>725</v>
      </c>
      <c r="I2" s="278" t="s">
        <v>724</v>
      </c>
      <c r="J2" s="278"/>
      <c r="K2" s="278"/>
      <c r="L2" s="278"/>
      <c r="M2" s="278"/>
      <c r="N2" s="234"/>
    </row>
    <row r="3" spans="1:58" s="228" customFormat="1" ht="41.65" x14ac:dyDescent="0.45">
      <c r="A3" s="233" t="s">
        <v>706</v>
      </c>
      <c r="B3" s="232" t="s">
        <v>723</v>
      </c>
      <c r="C3" s="232" t="s">
        <v>722</v>
      </c>
      <c r="D3" s="232" t="s">
        <v>721</v>
      </c>
      <c r="E3" s="232" t="s">
        <v>720</v>
      </c>
      <c r="F3" s="232" t="s">
        <v>704</v>
      </c>
      <c r="G3" s="231" t="s">
        <v>711</v>
      </c>
      <c r="H3" s="280"/>
      <c r="I3" s="232" t="s">
        <v>719</v>
      </c>
      <c r="J3" s="232" t="s">
        <v>703</v>
      </c>
      <c r="K3" s="232" t="s">
        <v>702</v>
      </c>
      <c r="L3" s="232" t="s">
        <v>701</v>
      </c>
      <c r="M3" s="231" t="s">
        <v>709</v>
      </c>
      <c r="N3" s="228" t="s">
        <v>708</v>
      </c>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29"/>
    </row>
    <row r="4" spans="1:58" s="201" customFormat="1" x14ac:dyDescent="0.45">
      <c r="A4" s="201" t="s">
        <v>399</v>
      </c>
      <c r="B4" s="281">
        <f>'[3]Purchased G&amp;S'!R37</f>
        <v>129081.54996704981</v>
      </c>
      <c r="C4" s="275">
        <f>'[3]Business travel FY22'!AR9</f>
        <v>1262.3312887086397</v>
      </c>
      <c r="D4" s="227">
        <f>'[3]Employee commuting (charters)'!O20</f>
        <v>5117.2531837974821</v>
      </c>
      <c r="E4" s="219">
        <f>'[3]Upstream logistics'!V11</f>
        <v>668.39852756880816</v>
      </c>
      <c r="F4" s="219">
        <f>'[3]Non-mineral waste'!H10</f>
        <v>7449.2802000000001</v>
      </c>
      <c r="G4" s="224"/>
      <c r="H4" s="280"/>
      <c r="I4" s="203" t="s">
        <v>718</v>
      </c>
      <c r="J4" s="219">
        <f>'[3]Downstream Rail FY22'!P4</f>
        <v>223.04480000000001</v>
      </c>
      <c r="K4" s="219">
        <f>'[3]Downstream Shipping FY22'!R32</f>
        <v>7970.5061059835625</v>
      </c>
      <c r="L4" s="219">
        <f>'[3]Smelting FY22'!Y34</f>
        <v>179561.56107059083</v>
      </c>
      <c r="M4" s="224"/>
      <c r="N4" s="223"/>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s="202"/>
    </row>
    <row r="5" spans="1:58" s="201" customFormat="1" x14ac:dyDescent="0.45">
      <c r="A5" s="201" t="s">
        <v>398</v>
      </c>
      <c r="B5" s="282"/>
      <c r="C5" s="276"/>
      <c r="D5" s="226">
        <f>'[3]Employee commuting (charters)'!AE20</f>
        <v>7637.5326734177415</v>
      </c>
      <c r="E5" s="219">
        <f>'[3]Upstream logistics'!J31</f>
        <v>385.790947439815</v>
      </c>
      <c r="F5" s="219">
        <f>'[3]Non-mineral waste'!I10</f>
        <v>5018.3474999999999</v>
      </c>
      <c r="G5" s="224"/>
      <c r="H5" s="280"/>
      <c r="I5" s="203" t="s">
        <v>718</v>
      </c>
      <c r="J5" s="219">
        <f>'[3]Downstream Rail FY22'!P3</f>
        <v>1188.4028239999996</v>
      </c>
      <c r="K5" s="219">
        <f>'[3]Downstream Shipping FY22'!R31</f>
        <v>6763.5532128358245</v>
      </c>
      <c r="L5" s="219">
        <f>'[3]Smelting FY22'!Y33</f>
        <v>185711.37700320504</v>
      </c>
      <c r="M5" s="224"/>
      <c r="N5" s="223"/>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s="202"/>
    </row>
    <row r="6" spans="1:58" s="201" customFormat="1" x14ac:dyDescent="0.45">
      <c r="A6" s="201" t="s">
        <v>462</v>
      </c>
      <c r="B6" s="220"/>
      <c r="C6" s="276"/>
      <c r="D6" s="203"/>
      <c r="E6" s="203"/>
      <c r="F6" s="225">
        <f>SUM('[3]Non-mineral waste'!J10:K10)</f>
        <v>1476.5933500000001</v>
      </c>
      <c r="G6" s="224"/>
      <c r="H6" s="280"/>
      <c r="I6" s="203" t="s">
        <v>718</v>
      </c>
      <c r="J6" s="219">
        <f>'[3]Downstream Rail FY22'!P5</f>
        <v>432.42936000000003</v>
      </c>
      <c r="K6" s="219">
        <f>'[3]Downstream Shipping FY22'!R33</f>
        <v>1521.7409261292139</v>
      </c>
      <c r="L6" s="219">
        <f>'[3]Smelting FY22'!Y35</f>
        <v>15653.22</v>
      </c>
      <c r="M6" s="224"/>
      <c r="N6" s="223"/>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s="202"/>
    </row>
    <row r="7" spans="1:58" s="201" customFormat="1" x14ac:dyDescent="0.45">
      <c r="A7" s="201" t="s">
        <v>618</v>
      </c>
      <c r="B7" s="220"/>
      <c r="C7" s="276"/>
      <c r="D7" s="203"/>
      <c r="E7" s="203"/>
      <c r="F7" s="203"/>
      <c r="G7" s="222"/>
      <c r="H7" s="280"/>
      <c r="I7" s="203"/>
      <c r="J7" s="203"/>
      <c r="K7" s="203"/>
      <c r="L7" s="203"/>
      <c r="M7" s="222"/>
      <c r="N7" s="221"/>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s="202"/>
    </row>
    <row r="8" spans="1:58" s="215" customFormat="1" x14ac:dyDescent="0.45">
      <c r="A8" s="201" t="s">
        <v>560</v>
      </c>
      <c r="B8" s="220"/>
      <c r="C8" s="277"/>
      <c r="D8" s="200"/>
      <c r="E8" s="200"/>
      <c r="F8" s="219">
        <f>'[3]Non-mineral waste'!L10</f>
        <v>286.73880000000003</v>
      </c>
      <c r="G8" s="218"/>
      <c r="H8" s="280"/>
      <c r="I8" s="200"/>
      <c r="J8" s="200"/>
      <c r="K8" s="200"/>
      <c r="L8" s="200"/>
      <c r="M8" s="218"/>
      <c r="N8" s="217"/>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s="216"/>
    </row>
    <row r="9" spans="1:58" s="208" customFormat="1" x14ac:dyDescent="0.45">
      <c r="A9" s="214" t="s">
        <v>717</v>
      </c>
      <c r="B9" s="213">
        <v>129518.5</v>
      </c>
      <c r="C9" s="213">
        <f>SUM(C4:C7)</f>
        <v>1262.3312887086397</v>
      </c>
      <c r="D9" s="213">
        <f>SUM(D4:D8)</f>
        <v>12754.785857215224</v>
      </c>
      <c r="E9" s="213">
        <f>SUM(E4:E7)</f>
        <v>1054.189475008623</v>
      </c>
      <c r="F9" s="213">
        <f>SUM(F4:F8)</f>
        <v>14230.959849999999</v>
      </c>
      <c r="G9" s="212">
        <f>SUM(B9:F9)</f>
        <v>158820.76647093252</v>
      </c>
      <c r="H9" s="280"/>
      <c r="I9" s="211">
        <f>SUM(I4:I7)</f>
        <v>0</v>
      </c>
      <c r="J9" s="211">
        <f>SUM(J4:J6)</f>
        <v>1843.8769839999995</v>
      </c>
      <c r="K9" s="211">
        <f>SUM(K4:K7)</f>
        <v>16255.800244948601</v>
      </c>
      <c r="L9" s="211">
        <f>SUM(L4:L6)</f>
        <v>380926.15807379584</v>
      </c>
      <c r="M9" s="210">
        <f>SUM(I9:L9)</f>
        <v>399025.83530274447</v>
      </c>
      <c r="N9" s="241">
        <f>G9+M9</f>
        <v>557846.60177367693</v>
      </c>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209"/>
    </row>
    <row r="10" spans="1:58" s="204" customFormat="1" x14ac:dyDescent="0.45">
      <c r="A10" s="207" t="s">
        <v>716</v>
      </c>
      <c r="B10" s="206">
        <f t="shared" ref="B10:G10" si="0">B9/$N$9</f>
        <v>0.23217583398051558</v>
      </c>
      <c r="C10" s="206">
        <f t="shared" si="0"/>
        <v>2.2628645306703474E-3</v>
      </c>
      <c r="D10" s="206">
        <f t="shared" si="0"/>
        <v>2.2864324738487783E-2</v>
      </c>
      <c r="E10" s="206">
        <f t="shared" si="0"/>
        <v>1.8897479551848496E-3</v>
      </c>
      <c r="F10" s="206">
        <f t="shared" si="0"/>
        <v>2.5510525303466168E-2</v>
      </c>
      <c r="G10" s="205">
        <f t="shared" si="0"/>
        <v>0.28470329650832477</v>
      </c>
      <c r="H10" s="280"/>
      <c r="I10" s="206">
        <f t="shared" ref="I10:N10" si="1">I9/$N$9</f>
        <v>0</v>
      </c>
      <c r="J10" s="206">
        <f t="shared" si="1"/>
        <v>3.3053477033603514E-3</v>
      </c>
      <c r="K10" s="206">
        <f t="shared" si="1"/>
        <v>2.914026937380846E-2</v>
      </c>
      <c r="L10" s="206">
        <f t="shared" si="1"/>
        <v>0.68285108641450643</v>
      </c>
      <c r="M10" s="205">
        <f t="shared" si="1"/>
        <v>0.71529670349167529</v>
      </c>
      <c r="N10" s="205">
        <f t="shared" si="1"/>
        <v>1</v>
      </c>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row>
    <row r="12" spans="1:58" x14ac:dyDescent="0.45">
      <c r="A12" s="199" t="s">
        <v>715</v>
      </c>
      <c r="B12" s="198" t="s">
        <v>714</v>
      </c>
      <c r="C12" s="198" t="s">
        <v>713</v>
      </c>
      <c r="D12" s="198" t="s">
        <v>705</v>
      </c>
      <c r="E12" s="198" t="s">
        <v>712</v>
      </c>
      <c r="F12" s="198" t="s">
        <v>704</v>
      </c>
      <c r="G12" s="198" t="s">
        <v>711</v>
      </c>
      <c r="H12" s="198"/>
      <c r="I12" s="198" t="s">
        <v>710</v>
      </c>
      <c r="J12" s="198" t="s">
        <v>703</v>
      </c>
      <c r="K12" s="198" t="s">
        <v>702</v>
      </c>
      <c r="L12" s="198" t="s">
        <v>701</v>
      </c>
      <c r="M12" s="198" t="s">
        <v>709</v>
      </c>
      <c r="N12" s="198" t="s">
        <v>708</v>
      </c>
    </row>
    <row r="13" spans="1:58" x14ac:dyDescent="0.45">
      <c r="A13" s="198" t="s">
        <v>707</v>
      </c>
      <c r="B13" s="197">
        <v>88455</v>
      </c>
      <c r="C13" s="197">
        <v>659.56467599094901</v>
      </c>
      <c r="D13" s="197">
        <v>9898.7656314329379</v>
      </c>
      <c r="E13" s="197">
        <v>1310.154263873143</v>
      </c>
      <c r="F13" s="197">
        <v>2874.1055999999994</v>
      </c>
      <c r="G13" s="197">
        <v>103197.59017129702</v>
      </c>
      <c r="H13" s="197"/>
      <c r="I13" s="197">
        <v>0</v>
      </c>
      <c r="J13" s="197">
        <v>1307.1585639999998</v>
      </c>
      <c r="K13" s="197">
        <v>17430.113257374735</v>
      </c>
      <c r="L13" s="197">
        <v>202979.89118367349</v>
      </c>
      <c r="M13" s="197">
        <v>221717.16300504823</v>
      </c>
      <c r="N13" s="197">
        <v>324914.75317634526</v>
      </c>
    </row>
    <row r="14" spans="1:58" x14ac:dyDescent="0.45">
      <c r="A14" s="198" t="s">
        <v>706</v>
      </c>
      <c r="B14" s="197">
        <v>129518.5</v>
      </c>
      <c r="C14" s="197">
        <v>1262.3312887086397</v>
      </c>
      <c r="D14" s="197">
        <v>12695.572698430413</v>
      </c>
      <c r="E14" s="197">
        <v>1705.189996110842</v>
      </c>
      <c r="F14" s="197">
        <v>0</v>
      </c>
      <c r="G14" s="197">
        <v>144846.07630411658</v>
      </c>
      <c r="H14" s="197"/>
      <c r="I14" s="197">
        <v>0</v>
      </c>
      <c r="J14" s="197">
        <v>1843.8769839999995</v>
      </c>
      <c r="K14" s="197">
        <v>16255.800244948601</v>
      </c>
      <c r="L14" s="197">
        <v>307347.44900000002</v>
      </c>
      <c r="M14" s="197">
        <v>325494.61025067908</v>
      </c>
      <c r="N14" s="197">
        <v>470340.68655479565</v>
      </c>
      <c r="O14" s="92"/>
    </row>
    <row r="21" spans="16:16" x14ac:dyDescent="0.45">
      <c r="P21" s="196"/>
    </row>
    <row r="25" spans="16:16" x14ac:dyDescent="0.45">
      <c r="P25" s="196"/>
    </row>
  </sheetData>
  <mergeCells count="5">
    <mergeCell ref="C4:C8"/>
    <mergeCell ref="B2:G2"/>
    <mergeCell ref="I2:M2"/>
    <mergeCell ref="H2:H10"/>
    <mergeCell ref="B4:B5"/>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42CA-9C13-466A-A05D-E6FDB4AD5E21}">
  <dimension ref="A1:F10"/>
  <sheetViews>
    <sheetView topLeftCell="A4" workbookViewId="0">
      <selection activeCell="D5" sqref="D5"/>
    </sheetView>
  </sheetViews>
  <sheetFormatPr defaultColWidth="9.1328125" defaultRowHeight="15.4" x14ac:dyDescent="0.55000000000000004"/>
  <cols>
    <col min="1" max="1" width="3.73046875" style="113" bestFit="1" customWidth="1"/>
    <col min="2" max="2" width="32.86328125" style="114" customWidth="1"/>
    <col min="3" max="3" width="37.59765625" style="114" customWidth="1"/>
    <col min="4" max="4" width="60.1328125" style="114" customWidth="1"/>
    <col min="5" max="5" width="32.86328125" style="114" customWidth="1"/>
    <col min="6" max="6" width="40.59765625" style="114" bestFit="1" customWidth="1"/>
    <col min="7" max="16384" width="9.1328125" style="114"/>
  </cols>
  <sheetData>
    <row r="1" spans="1:6" x14ac:dyDescent="0.55000000000000004">
      <c r="B1" s="112" t="s">
        <v>512</v>
      </c>
      <c r="C1" s="112" t="s">
        <v>638</v>
      </c>
      <c r="D1" s="112" t="s">
        <v>639</v>
      </c>
      <c r="E1" s="112" t="s">
        <v>640</v>
      </c>
      <c r="F1" s="112" t="s">
        <v>641</v>
      </c>
    </row>
    <row r="2" spans="1:6" ht="167.25" customHeight="1" x14ac:dyDescent="0.55000000000000004">
      <c r="A2" s="115" t="s">
        <v>642</v>
      </c>
      <c r="B2" s="116" t="s">
        <v>647</v>
      </c>
      <c r="C2" s="117"/>
      <c r="D2" s="116" t="s">
        <v>654</v>
      </c>
      <c r="E2" s="116" t="s">
        <v>694</v>
      </c>
      <c r="F2" s="116" t="s">
        <v>658</v>
      </c>
    </row>
    <row r="3" spans="1:6" ht="134.25" customHeight="1" x14ac:dyDescent="0.55000000000000004">
      <c r="A3" s="115" t="s">
        <v>643</v>
      </c>
      <c r="B3" s="116" t="s">
        <v>648</v>
      </c>
      <c r="C3" s="117"/>
      <c r="D3" s="116" t="s">
        <v>655</v>
      </c>
      <c r="E3" s="116" t="s">
        <v>695</v>
      </c>
      <c r="F3" s="116" t="s">
        <v>659</v>
      </c>
    </row>
    <row r="4" spans="1:6" ht="137.25" customHeight="1" x14ac:dyDescent="0.55000000000000004">
      <c r="A4" s="115" t="s">
        <v>644</v>
      </c>
      <c r="B4" s="116" t="s">
        <v>649</v>
      </c>
      <c r="C4" s="117"/>
      <c r="D4" s="116" t="s">
        <v>652</v>
      </c>
      <c r="E4" s="116" t="s">
        <v>696</v>
      </c>
      <c r="F4" s="116" t="s">
        <v>660</v>
      </c>
    </row>
    <row r="5" spans="1:6" ht="153.4" customHeight="1" x14ac:dyDescent="0.55000000000000004">
      <c r="A5" s="115" t="s">
        <v>188</v>
      </c>
      <c r="B5" s="116" t="s">
        <v>650</v>
      </c>
      <c r="C5" s="117"/>
      <c r="D5" s="116" t="s">
        <v>653</v>
      </c>
      <c r="E5" s="116" t="s">
        <v>697</v>
      </c>
      <c r="F5" s="116" t="s">
        <v>661</v>
      </c>
    </row>
    <row r="6" spans="1:6" ht="107.65" x14ac:dyDescent="0.55000000000000004">
      <c r="A6" s="115" t="s">
        <v>645</v>
      </c>
      <c r="B6" s="116" t="s">
        <v>651</v>
      </c>
      <c r="C6" s="117"/>
      <c r="D6" s="116" t="s">
        <v>656</v>
      </c>
      <c r="E6" s="116" t="s">
        <v>698</v>
      </c>
      <c r="F6" s="116" t="s">
        <v>662</v>
      </c>
    </row>
    <row r="7" spans="1:6" ht="129.75" customHeight="1" x14ac:dyDescent="0.55000000000000004">
      <c r="A7" s="115" t="s">
        <v>646</v>
      </c>
      <c r="B7" s="116" t="s">
        <v>691</v>
      </c>
      <c r="C7" s="117"/>
      <c r="D7" s="116" t="s">
        <v>657</v>
      </c>
      <c r="E7" s="116" t="s">
        <v>696</v>
      </c>
      <c r="F7" s="116" t="s">
        <v>663</v>
      </c>
    </row>
    <row r="8" spans="1:6" x14ac:dyDescent="0.55000000000000004">
      <c r="B8" s="118" t="s">
        <v>664</v>
      </c>
    </row>
    <row r="9" spans="1:6" x14ac:dyDescent="0.55000000000000004">
      <c r="B9" s="114" t="s">
        <v>692</v>
      </c>
    </row>
    <row r="10" spans="1:6" x14ac:dyDescent="0.55000000000000004">
      <c r="B10" s="114" t="s">
        <v>693</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fo xmlns="110f4512-937b-43e5-83c3-291a2d630b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AF5DC653EAAE42BB8D1DCF6C312A5A" ma:contentTypeVersion="11" ma:contentTypeDescription="Create a new document." ma:contentTypeScope="" ma:versionID="5e4f22482e4da61ad5c6d2ba1809177c">
  <xsd:schema xmlns:xsd="http://www.w3.org/2001/XMLSchema" xmlns:xs="http://www.w3.org/2001/XMLSchema" xmlns:p="http://schemas.microsoft.com/office/2006/metadata/properties" xmlns:ns2="110f4512-937b-43e5-83c3-291a2d630bcf" xmlns:ns3="3a83016c-06d7-4a31-88da-b4a92097fe55" targetNamespace="http://schemas.microsoft.com/office/2006/metadata/properties" ma:root="true" ma:fieldsID="c7873c4f8e05f5a10459508a49b69295" ns2:_="" ns3:_="">
    <xsd:import namespace="110f4512-937b-43e5-83c3-291a2d630bcf"/>
    <xsd:import namespace="3a83016c-06d7-4a31-88da-b4a92097fe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Inf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0f4512-937b-43e5-83c3-291a2d630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Info" ma:index="18" nillable="true" ma:displayName="Info" ma:format="Dropdown" ma:internalName="Inf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83016c-06d7-4a31-88da-b4a92097fe5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43248E-38D5-4B73-9C91-AFCFDD1C0913}">
  <ds:schemaRefs>
    <ds:schemaRef ds:uri="3a83016c-06d7-4a31-88da-b4a92097fe55"/>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purl.org/dc/terms/"/>
    <ds:schemaRef ds:uri="http://schemas.microsoft.com/office/infopath/2007/PartnerControls"/>
    <ds:schemaRef ds:uri="110f4512-937b-43e5-83c3-291a2d630bcf"/>
    <ds:schemaRef ds:uri="http://purl.org/dc/elements/1.1/"/>
  </ds:schemaRefs>
</ds:datastoreItem>
</file>

<file path=customXml/itemProps2.xml><?xml version="1.0" encoding="utf-8"?>
<ds:datastoreItem xmlns:ds="http://schemas.openxmlformats.org/officeDocument/2006/customXml" ds:itemID="{91230BD0-B579-4E4B-B933-101D93895798}">
  <ds:schemaRefs>
    <ds:schemaRef ds:uri="http://schemas.microsoft.com/sharepoint/v3/contenttype/forms"/>
  </ds:schemaRefs>
</ds:datastoreItem>
</file>

<file path=customXml/itemProps3.xml><?xml version="1.0" encoding="utf-8"?>
<ds:datastoreItem xmlns:ds="http://schemas.openxmlformats.org/officeDocument/2006/customXml" ds:itemID="{8F49B07F-D364-4B67-B0D6-16255019DE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f4512-937b-43e5-83c3-291a2d630bcf"/>
    <ds:schemaRef ds:uri="3a83016c-06d7-4a31-88da-b4a92097fe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 basis of prep</vt:lpstr>
      <vt:lpstr>Environment 2022 data</vt:lpstr>
      <vt:lpstr> Social 2022 data</vt:lpstr>
      <vt:lpstr>Environment 5-yr trends</vt:lpstr>
      <vt:lpstr>Scope3 Emissions 2022</vt:lpstr>
      <vt:lpstr>SDGs, Materiality, Risk, Asps.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Richards</dc:creator>
  <cp:keywords/>
  <dc:description/>
  <cp:lastModifiedBy>Joel Coward</cp:lastModifiedBy>
  <cp:revision/>
  <dcterms:created xsi:type="dcterms:W3CDTF">2022-08-19T06:14:02Z</dcterms:created>
  <dcterms:modified xsi:type="dcterms:W3CDTF">2023-02-20T01:08:46Z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0x010100E4AF5DC653EAAE42BB8D1DCF6C312A5A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